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4836" windowWidth="15480" windowHeight="4860" activeTab="0"/>
  </bookViews>
  <sheets>
    <sheet name="Camera Comparer" sheetId="1" r:id="rId1"/>
  </sheets>
  <definedNames>
    <definedName name="NumberOfPhotons">'Camera Comparer'!$B$19</definedName>
    <definedName name="PhotonCursor">'Camera Comparer'!$B$7</definedName>
    <definedName name="SNRCursor">'Camera Comparer'!$B$12</definedName>
    <definedName name="spatial">'Camera Comparer'!$C$5</definedName>
    <definedName name="temporal">'Camera Comparer'!$C$4</definedName>
  </definedNames>
  <calcPr fullCalcOnLoad="1"/>
</workbook>
</file>

<file path=xl/sharedStrings.xml><?xml version="1.0" encoding="utf-8"?>
<sst xmlns="http://schemas.openxmlformats.org/spreadsheetml/2006/main" count="99" uniqueCount="59">
  <si>
    <t>A102f</t>
  </si>
  <si>
    <t>A311f</t>
  </si>
  <si>
    <t>A312f</t>
  </si>
  <si>
    <t>A60xf</t>
  </si>
  <si>
    <t>A631f</t>
  </si>
  <si>
    <t>A641f</t>
  </si>
  <si>
    <t>A622f</t>
  </si>
  <si>
    <t>CCD</t>
  </si>
  <si>
    <t>CMOS</t>
  </si>
  <si>
    <t>1.45 M</t>
  </si>
  <si>
    <t>VGA</t>
  </si>
  <si>
    <t>CCIR</t>
  </si>
  <si>
    <t>1.4 M</t>
  </si>
  <si>
    <t>1.3 M</t>
  </si>
  <si>
    <t>Dark noise [e-]</t>
  </si>
  <si>
    <t>Dynamic range [bit]</t>
  </si>
  <si>
    <t># Photons Light</t>
  </si>
  <si>
    <t># Photons Light [bit]</t>
  </si>
  <si>
    <t>SNR Light</t>
  </si>
  <si>
    <t>SNR Light [bit]</t>
  </si>
  <si>
    <t>Resolution</t>
  </si>
  <si>
    <t>Sensor Type</t>
  </si>
  <si>
    <t>2.0 M</t>
  </si>
  <si>
    <t>Frame Rate [fps]</t>
  </si>
  <si>
    <t>Camera Type</t>
  </si>
  <si>
    <t>Camera A</t>
  </si>
  <si>
    <t>Camera B</t>
  </si>
  <si>
    <t># photons [bit]</t>
  </si>
  <si>
    <t>SNR want [bit]</t>
  </si>
  <si>
    <t>Photon Cursor</t>
  </si>
  <si>
    <t>SNR Cursor</t>
  </si>
  <si>
    <t>NN1</t>
  </si>
  <si>
    <t>NN2</t>
  </si>
  <si>
    <t>NN3</t>
  </si>
  <si>
    <t>NN4</t>
  </si>
  <si>
    <t>-</t>
  </si>
  <si>
    <t># photons sat [bit]</t>
  </si>
  <si>
    <t>NN5</t>
  </si>
  <si>
    <t>QE [%] @ 545nm</t>
  </si>
  <si>
    <t xml:space="preserve">Pixel size [µm] </t>
  </si>
  <si>
    <t>Sat. capacity [ke-]</t>
  </si>
  <si>
    <t>Abs. Sensitivity [p~]</t>
  </si>
  <si>
    <t>bit</t>
  </si>
  <si>
    <t>Wavelength [nm]</t>
  </si>
  <si>
    <t>DSNU.1288 [e-]</t>
  </si>
  <si>
    <t>PRNU.1288 [%]</t>
  </si>
  <si>
    <t>1 / Conversin Gain [e+/DN]</t>
  </si>
  <si>
    <t>Rel QE / Wavelength [nm]</t>
  </si>
  <si>
    <t>Gain [raw]</t>
  </si>
  <si>
    <t>Offset [raw]</t>
  </si>
  <si>
    <t>VideoFormat</t>
  </si>
  <si>
    <t>Mono16</t>
  </si>
  <si>
    <t>Noise Type</t>
  </si>
  <si>
    <t>temporal</t>
  </si>
  <si>
    <t>SNR CamA / CamB</t>
  </si>
  <si>
    <t>SNR.temp max [bit]</t>
  </si>
  <si>
    <t>SNR.total max [bit]</t>
  </si>
  <si>
    <t>#photons CamB / CamA</t>
  </si>
  <si>
    <t>total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</si>
</sst>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textRotation="90"/>
      <protection hidden="1"/>
    </xf>
    <xf numFmtId="0" fontId="1" fillId="2" borderId="2" xfId="0" applyFont="1" applyFill="1" applyBorder="1" applyAlignment="1" applyProtection="1">
      <alignment horizontal="center" textRotation="90"/>
      <protection hidden="1"/>
    </xf>
    <xf numFmtId="0" fontId="1" fillId="2" borderId="3" xfId="0" applyNumberFormat="1" applyFont="1" applyFill="1" applyBorder="1" applyAlignment="1" applyProtection="1">
      <alignment horizontal="center" textRotation="90"/>
      <protection hidden="1"/>
    </xf>
    <xf numFmtId="0" fontId="1" fillId="2" borderId="4" xfId="0" applyFont="1" applyFill="1" applyBorder="1" applyAlignment="1" applyProtection="1">
      <alignment horizontal="center" textRotation="90"/>
      <protection hidden="1"/>
    </xf>
    <xf numFmtId="0" fontId="1" fillId="2" borderId="5" xfId="0" applyFont="1" applyFill="1" applyBorder="1" applyAlignment="1" applyProtection="1">
      <alignment horizontal="center" textRotation="90"/>
      <protection hidden="1"/>
    </xf>
    <xf numFmtId="0" fontId="1" fillId="2" borderId="6" xfId="0" applyFont="1" applyFill="1" applyBorder="1" applyAlignment="1" applyProtection="1">
      <alignment horizontal="center" textRotation="90"/>
      <protection hidden="1"/>
    </xf>
    <xf numFmtId="0" fontId="1" fillId="2" borderId="3" xfId="0" applyFont="1" applyFill="1" applyBorder="1" applyAlignment="1" applyProtection="1">
      <alignment horizontal="center" textRotation="90"/>
      <protection hidden="1"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 textRotation="90"/>
      <protection hidden="1"/>
    </xf>
    <xf numFmtId="0" fontId="1" fillId="2" borderId="0" xfId="0" applyFont="1" applyFill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" xfId="0" applyNumberFormat="1" applyFill="1" applyBorder="1" applyAlignment="1" applyProtection="1">
      <alignment/>
      <protection hidden="1"/>
    </xf>
    <xf numFmtId="9" fontId="0" fillId="4" borderId="2" xfId="17" applyFont="1" applyFill="1" applyBorder="1" applyAlignment="1" applyProtection="1">
      <alignment/>
      <protection hidden="1"/>
    </xf>
    <xf numFmtId="0" fontId="0" fillId="4" borderId="2" xfId="0" applyFont="1" applyFill="1" applyBorder="1" applyAlignment="1" applyProtection="1">
      <alignment/>
      <protection hidden="1"/>
    </xf>
    <xf numFmtId="1" fontId="0" fillId="0" borderId="1" xfId="0" applyNumberFormat="1" applyFont="1" applyFill="1" applyBorder="1" applyAlignment="1" applyProtection="1">
      <alignment/>
      <protection hidden="1"/>
    </xf>
    <xf numFmtId="172" fontId="0" fillId="0" borderId="2" xfId="0" applyNumberFormat="1" applyFont="1" applyFill="1" applyBorder="1" applyAlignment="1" applyProtection="1">
      <alignment/>
      <protection hidden="1"/>
    </xf>
    <xf numFmtId="172" fontId="0" fillId="0" borderId="3" xfId="0" applyNumberFormat="1" applyFont="1" applyFill="1" applyBorder="1" applyAlignment="1" applyProtection="1">
      <alignment/>
      <protection hidden="1"/>
    </xf>
    <xf numFmtId="1" fontId="0" fillId="0" borderId="2" xfId="0" applyNumberFormat="1" applyFont="1" applyFill="1" applyBorder="1" applyAlignment="1" applyProtection="1">
      <alignment/>
      <protection hidden="1"/>
    </xf>
    <xf numFmtId="2" fontId="0" fillId="0" borderId="1" xfId="0" applyNumberFormat="1" applyFont="1" applyFill="1" applyBorder="1" applyAlignment="1" applyProtection="1">
      <alignment/>
      <protection hidden="1"/>
    </xf>
    <xf numFmtId="2" fontId="0" fillId="0" borderId="2" xfId="0" applyNumberFormat="1" applyFont="1" applyFill="1" applyBorder="1" applyAlignment="1" applyProtection="1">
      <alignment/>
      <protection hidden="1"/>
    </xf>
    <xf numFmtId="2" fontId="0" fillId="3" borderId="2" xfId="0" applyNumberFormat="1" applyFont="1" applyFill="1" applyBorder="1" applyAlignment="1" applyProtection="1">
      <alignment/>
      <protection hidden="1"/>
    </xf>
    <xf numFmtId="2" fontId="0" fillId="0" borderId="3" xfId="0" applyNumberFormat="1" applyFont="1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NumberFormat="1" applyFill="1" applyBorder="1" applyAlignment="1" applyProtection="1">
      <alignment/>
      <protection hidden="1"/>
    </xf>
    <xf numFmtId="9" fontId="0" fillId="4" borderId="8" xfId="17" applyFont="1" applyFill="1" applyBorder="1" applyAlignment="1" applyProtection="1">
      <alignment/>
      <protection hidden="1"/>
    </xf>
    <xf numFmtId="0" fontId="0" fillId="4" borderId="8" xfId="0" applyFont="1" applyFill="1" applyBorder="1" applyAlignment="1" applyProtection="1">
      <alignment/>
      <protection hidden="1"/>
    </xf>
    <xf numFmtId="1" fontId="0" fillId="0" borderId="7" xfId="0" applyNumberFormat="1" applyFont="1" applyFill="1" applyBorder="1" applyAlignment="1" applyProtection="1">
      <alignment/>
      <protection hidden="1"/>
    </xf>
    <xf numFmtId="172" fontId="0" fillId="0" borderId="8" xfId="0" applyNumberFormat="1" applyFont="1" applyFill="1" applyBorder="1" applyAlignment="1" applyProtection="1">
      <alignment/>
      <protection hidden="1"/>
    </xf>
    <xf numFmtId="172" fontId="0" fillId="0" borderId="9" xfId="0" applyNumberFormat="1" applyFont="1" applyFill="1" applyBorder="1" applyAlignment="1" applyProtection="1">
      <alignment/>
      <protection hidden="1"/>
    </xf>
    <xf numFmtId="1" fontId="0" fillId="0" borderId="8" xfId="0" applyNumberFormat="1" applyFont="1" applyFill="1" applyBorder="1" applyAlignment="1" applyProtection="1">
      <alignment/>
      <protection hidden="1"/>
    </xf>
    <xf numFmtId="2" fontId="0" fillId="0" borderId="7" xfId="0" applyNumberFormat="1" applyFont="1" applyFill="1" applyBorder="1" applyAlignment="1" applyProtection="1">
      <alignment/>
      <protection hidden="1"/>
    </xf>
    <xf numFmtId="2" fontId="0" fillId="0" borderId="8" xfId="0" applyNumberFormat="1" applyFont="1" applyFill="1" applyBorder="1" applyAlignment="1" applyProtection="1">
      <alignment/>
      <protection hidden="1"/>
    </xf>
    <xf numFmtId="2" fontId="0" fillId="3" borderId="8" xfId="0" applyNumberFormat="1" applyFont="1" applyFill="1" applyBorder="1" applyAlignment="1" applyProtection="1">
      <alignment/>
      <protection hidden="1"/>
    </xf>
    <xf numFmtId="2" fontId="0" fillId="0" borderId="9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9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172" fontId="0" fillId="0" borderId="0" xfId="0" applyNumberFormat="1" applyFont="1" applyFill="1" applyBorder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 hidden="1"/>
    </xf>
    <xf numFmtId="172" fontId="0" fillId="4" borderId="0" xfId="0" applyNumberFormat="1" applyFill="1" applyAlignment="1" applyProtection="1">
      <alignment/>
      <protection hidden="1"/>
    </xf>
    <xf numFmtId="173" fontId="0" fillId="0" borderId="0" xfId="15" applyNumberFormat="1" applyAlignment="1" applyProtection="1">
      <alignment/>
      <protection hidden="1"/>
    </xf>
    <xf numFmtId="173" fontId="0" fillId="4" borderId="0" xfId="15" applyNumberFormat="1" applyFill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9" fontId="0" fillId="0" borderId="1" xfId="0" applyNumberFormat="1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0" fillId="0" borderId="2" xfId="0" applyNumberFormat="1" applyBorder="1" applyAlignment="1" applyProtection="1">
      <alignment/>
      <protection hidden="1"/>
    </xf>
    <xf numFmtId="2" fontId="0" fillId="0" borderId="2" xfId="0" applyNumberFormat="1" applyFill="1" applyBorder="1" applyAlignment="1" applyProtection="1">
      <alignment/>
      <protection hidden="1"/>
    </xf>
    <xf numFmtId="2" fontId="0" fillId="3" borderId="2" xfId="0" applyNumberFormat="1" applyFill="1" applyBorder="1" applyAlignment="1" applyProtection="1">
      <alignment/>
      <protection hidden="1"/>
    </xf>
    <xf numFmtId="2" fontId="0" fillId="0" borderId="3" xfId="0" applyNumberFormat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NumberFormat="1" applyFill="1" applyBorder="1" applyAlignment="1" applyProtection="1">
      <alignment/>
      <protection hidden="1"/>
    </xf>
    <xf numFmtId="9" fontId="0" fillId="0" borderId="12" xfId="0" applyNumberFormat="1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" fontId="0" fillId="0" borderId="12" xfId="0" applyNumberFormat="1" applyFont="1" applyFill="1" applyBorder="1" applyAlignment="1" applyProtection="1">
      <alignment/>
      <protection hidden="1"/>
    </xf>
    <xf numFmtId="172" fontId="0" fillId="0" borderId="13" xfId="0" applyNumberFormat="1" applyFont="1" applyFill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 locked="0"/>
    </xf>
    <xf numFmtId="0" fontId="0" fillId="7" borderId="12" xfId="0" applyFill="1" applyBorder="1" applyAlignment="1" applyProtection="1" quotePrefix="1">
      <alignment/>
      <protection hidden="1" locked="0"/>
    </xf>
    <xf numFmtId="0" fontId="0" fillId="7" borderId="0" xfId="0" applyFill="1" applyBorder="1" applyAlignment="1" applyProtection="1" quotePrefix="1">
      <alignment/>
      <protection hidden="1" locked="0"/>
    </xf>
    <xf numFmtId="0" fontId="0" fillId="7" borderId="13" xfId="0" applyFill="1" applyBorder="1" applyAlignment="1" applyProtection="1" quotePrefix="1">
      <alignment/>
      <protection hidden="1" locked="0"/>
    </xf>
    <xf numFmtId="9" fontId="0" fillId="7" borderId="12" xfId="0" applyNumberFormat="1" applyFont="1" applyFill="1" applyBorder="1" applyAlignment="1" applyProtection="1">
      <alignment/>
      <protection hidden="1" locked="0"/>
    </xf>
    <xf numFmtId="0" fontId="0" fillId="7" borderId="0" xfId="0" applyFont="1" applyFill="1" applyBorder="1" applyAlignment="1" applyProtection="1">
      <alignment/>
      <protection hidden="1" locked="0"/>
    </xf>
    <xf numFmtId="1" fontId="0" fillId="7" borderId="0" xfId="0" applyNumberFormat="1" applyFont="1" applyFill="1" applyBorder="1" applyAlignment="1" applyProtection="1">
      <alignment/>
      <protection hidden="1" locked="0"/>
    </xf>
    <xf numFmtId="1" fontId="0" fillId="7" borderId="12" xfId="0" applyNumberFormat="1" applyFont="1" applyFill="1" applyBorder="1" applyAlignment="1" applyProtection="1">
      <alignment/>
      <protection hidden="1" locked="0"/>
    </xf>
    <xf numFmtId="172" fontId="0" fillId="7" borderId="0" xfId="0" applyNumberFormat="1" applyFont="1" applyFill="1" applyBorder="1" applyAlignment="1" applyProtection="1">
      <alignment/>
      <protection hidden="1" locked="0"/>
    </xf>
    <xf numFmtId="172" fontId="0" fillId="7" borderId="13" xfId="0" applyNumberFormat="1" applyFont="1" applyFill="1" applyBorder="1" applyAlignment="1" applyProtection="1">
      <alignment/>
      <protection hidden="1" locked="0"/>
    </xf>
    <xf numFmtId="0" fontId="0" fillId="7" borderId="14" xfId="0" applyFill="1" applyBorder="1" applyAlignment="1" applyProtection="1">
      <alignment/>
      <protection hidden="1" locked="0"/>
    </xf>
    <xf numFmtId="0" fontId="0" fillId="5" borderId="7" xfId="0" applyFill="1" applyBorder="1" applyAlignment="1" applyProtection="1">
      <alignment/>
      <protection hidden="1"/>
    </xf>
    <xf numFmtId="0" fontId="0" fillId="7" borderId="7" xfId="0" applyFill="1" applyBorder="1" applyAlignment="1" applyProtection="1" quotePrefix="1">
      <alignment/>
      <protection hidden="1" locked="0"/>
    </xf>
    <xf numFmtId="0" fontId="0" fillId="7" borderId="8" xfId="0" applyFill="1" applyBorder="1" applyAlignment="1" applyProtection="1" quotePrefix="1">
      <alignment/>
      <protection hidden="1" locked="0"/>
    </xf>
    <xf numFmtId="0" fontId="0" fillId="7" borderId="9" xfId="0" applyFill="1" applyBorder="1" applyAlignment="1" applyProtection="1" quotePrefix="1">
      <alignment/>
      <protection hidden="1" locked="0"/>
    </xf>
    <xf numFmtId="9" fontId="0" fillId="7" borderId="7" xfId="0" applyNumberFormat="1" applyFont="1" applyFill="1" applyBorder="1" applyAlignment="1" applyProtection="1">
      <alignment/>
      <protection hidden="1" locked="0"/>
    </xf>
    <xf numFmtId="0" fontId="0" fillId="7" borderId="8" xfId="0" applyFont="1" applyFill="1" applyBorder="1" applyAlignment="1" applyProtection="1">
      <alignment/>
      <protection hidden="1" locked="0"/>
    </xf>
    <xf numFmtId="1" fontId="0" fillId="7" borderId="8" xfId="0" applyNumberFormat="1" applyFont="1" applyFill="1" applyBorder="1" applyAlignment="1" applyProtection="1">
      <alignment/>
      <protection hidden="1" locked="0"/>
    </xf>
    <xf numFmtId="1" fontId="0" fillId="7" borderId="7" xfId="0" applyNumberFormat="1" applyFont="1" applyFill="1" applyBorder="1" applyAlignment="1" applyProtection="1">
      <alignment/>
      <protection hidden="1" locked="0"/>
    </xf>
    <xf numFmtId="172" fontId="0" fillId="7" borderId="8" xfId="0" applyNumberFormat="1" applyFont="1" applyFill="1" applyBorder="1" applyAlignment="1" applyProtection="1">
      <alignment/>
      <protection hidden="1" locked="0"/>
    </xf>
    <xf numFmtId="172" fontId="0" fillId="7" borderId="9" xfId="0" applyNumberFormat="1" applyFont="1" applyFill="1" applyBorder="1" applyAlignment="1" applyProtection="1">
      <alignment/>
      <protection hidden="1" locked="0"/>
    </xf>
    <xf numFmtId="1" fontId="0" fillId="0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 textRotation="90"/>
      <protection hidden="1"/>
    </xf>
    <xf numFmtId="172" fontId="1" fillId="2" borderId="0" xfId="0" applyNumberFormat="1" applyFont="1" applyFill="1" applyAlignment="1" applyProtection="1">
      <alignment textRotation="90"/>
      <protection hidden="1"/>
    </xf>
    <xf numFmtId="172" fontId="0" fillId="0" borderId="0" xfId="0" applyNumberFormat="1" applyAlignment="1" applyProtection="1">
      <alignment textRotation="90"/>
      <protection hidden="1"/>
    </xf>
    <xf numFmtId="0" fontId="0" fillId="7" borderId="10" xfId="0" applyFill="1" applyBorder="1" applyAlignment="1" applyProtection="1">
      <alignment/>
      <protection hidden="1" locked="0"/>
    </xf>
    <xf numFmtId="0" fontId="0" fillId="7" borderId="1" xfId="0" applyFill="1" applyBorder="1" applyAlignment="1" applyProtection="1">
      <alignment/>
      <protection hidden="1" locked="0"/>
    </xf>
    <xf numFmtId="0" fontId="0" fillId="7" borderId="7" xfId="0" applyFill="1" applyBorder="1" applyAlignment="1" applyProtection="1">
      <alignment/>
      <protection hidden="1" locked="0"/>
    </xf>
    <xf numFmtId="0" fontId="0" fillId="7" borderId="0" xfId="0" applyFill="1" applyBorder="1" applyAlignment="1" applyProtection="1">
      <alignment/>
      <protection hidden="1" locked="0"/>
    </xf>
    <xf numFmtId="172" fontId="0" fillId="7" borderId="0" xfId="0" applyNumberFormat="1" applyFill="1" applyAlignment="1" applyProtection="1">
      <alignment/>
      <protection hidden="1" locked="0"/>
    </xf>
    <xf numFmtId="3" fontId="0" fillId="7" borderId="0" xfId="15" applyNumberFormat="1" applyFill="1" applyAlignment="1" applyProtection="1">
      <alignment/>
      <protection hidden="1" locked="0"/>
    </xf>
    <xf numFmtId="2" fontId="0" fillId="7" borderId="12" xfId="0" applyNumberFormat="1" applyFill="1" applyBorder="1" applyAlignment="1" applyProtection="1">
      <alignment/>
      <protection hidden="1" locked="0"/>
    </xf>
    <xf numFmtId="2" fontId="0" fillId="7" borderId="0" xfId="0" applyNumberFormat="1" applyFill="1" applyBorder="1" applyAlignment="1" applyProtection="1">
      <alignment/>
      <protection hidden="1" locked="0"/>
    </xf>
    <xf numFmtId="2" fontId="0" fillId="7" borderId="13" xfId="0" applyNumberFormat="1" applyFill="1" applyBorder="1" applyAlignment="1" applyProtection="1">
      <alignment/>
      <protection hidden="1" locked="0"/>
    </xf>
    <xf numFmtId="2" fontId="0" fillId="7" borderId="7" xfId="0" applyNumberFormat="1" applyFill="1" applyBorder="1" applyAlignment="1" applyProtection="1">
      <alignment/>
      <protection hidden="1" locked="0"/>
    </xf>
    <xf numFmtId="2" fontId="0" fillId="7" borderId="8" xfId="0" applyNumberFormat="1" applyFill="1" applyBorder="1" applyAlignment="1" applyProtection="1">
      <alignment/>
      <protection hidden="1" locked="0"/>
    </xf>
    <xf numFmtId="2" fontId="0" fillId="7" borderId="9" xfId="0" applyNumberForma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SNR Diagram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59"/>
          <c:w val="0.896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'Camera Comparer'!$D$59</c:f>
              <c:strCache>
                <c:ptCount val="1"/>
                <c:pt idx="0">
                  <c:v>SNR 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'Camera Comparer'!$C$60:$C$82</c:f>
              <c:numCache>
                <c:ptCount val="23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</c:numCache>
            </c:numRef>
          </c:xVal>
          <c:yVal>
            <c:numRef>
              <c:f>'Camera Comparer'!$E$60:$E$82</c:f>
              <c:numCache>
                <c:ptCount val="23"/>
                <c:pt idx="0">
                  <c:v>9</c:v>
                </c:pt>
                <c:pt idx="1">
                  <c:v>8.5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4.5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1.5000000000000002</c:v>
                </c:pt>
                <c:pt idx="16">
                  <c:v>1</c:v>
                </c:pt>
                <c:pt idx="17">
                  <c:v>0.5000000000000001</c:v>
                </c:pt>
                <c:pt idx="18">
                  <c:v>0</c:v>
                </c:pt>
                <c:pt idx="19">
                  <c:v>-0.49999999999999994</c:v>
                </c:pt>
                <c:pt idx="20">
                  <c:v>-1</c:v>
                </c:pt>
                <c:pt idx="21">
                  <c:v>-1.5</c:v>
                </c:pt>
                <c:pt idx="22">
                  <c:v>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'Camera Comparer'!$I$59</c:f>
              <c:strCache>
                <c:ptCount val="1"/>
                <c:pt idx="0">
                  <c:v>SNR A102f temporal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'Camera Comparer'!$H$60:$H$82</c:f>
              <c:numCache>
                <c:ptCount val="23"/>
                <c:pt idx="0">
                  <c:v>14.979960053426455</c:v>
                </c:pt>
                <c:pt idx="1">
                  <c:v>13.979960053426455</c:v>
                </c:pt>
                <c:pt idx="2">
                  <c:v>12.979960053426455</c:v>
                </c:pt>
                <c:pt idx="3">
                  <c:v>11.979960053426455</c:v>
                </c:pt>
                <c:pt idx="4">
                  <c:v>10.979960053426455</c:v>
                </c:pt>
                <c:pt idx="5">
                  <c:v>9.979960053426455</c:v>
                </c:pt>
                <c:pt idx="6">
                  <c:v>8.979960053426455</c:v>
                </c:pt>
                <c:pt idx="7">
                  <c:v>7.979960053426455</c:v>
                </c:pt>
                <c:pt idx="8">
                  <c:v>6.979960053426455</c:v>
                </c:pt>
                <c:pt idx="9">
                  <c:v>5.979960053426455</c:v>
                </c:pt>
                <c:pt idx="10">
                  <c:v>4.9799600534264545</c:v>
                </c:pt>
                <c:pt idx="11">
                  <c:v>3.9799600534264545</c:v>
                </c:pt>
                <c:pt idx="12">
                  <c:v>2.9799600534264545</c:v>
                </c:pt>
                <c:pt idx="13">
                  <c:v>1.9799600534264548</c:v>
                </c:pt>
                <c:pt idx="14">
                  <c:v>0.9799600534264545</c:v>
                </c:pt>
                <c:pt idx="15">
                  <c:v>-0.020039946573545436</c:v>
                </c:pt>
                <c:pt idx="16">
                  <c:v>-1.0200399465735455</c:v>
                </c:pt>
                <c:pt idx="17">
                  <c:v>-2.0200399465735455</c:v>
                </c:pt>
                <c:pt idx="18">
                  <c:v>-3.020039946573546</c:v>
                </c:pt>
                <c:pt idx="19">
                  <c:v>-4.0200399465735455</c:v>
                </c:pt>
                <c:pt idx="20">
                  <c:v>-5.0200399465735455</c:v>
                </c:pt>
                <c:pt idx="21">
                  <c:v>-6.0200399465735455</c:v>
                </c:pt>
                <c:pt idx="22">
                  <c:v>-7.0200399465735455</c:v>
                </c:pt>
              </c:numCache>
            </c:numRef>
          </c:xVal>
          <c:yVal>
            <c:numRef>
              <c:f>'Camera Comparer'!$J$60:$J$82</c:f>
              <c:numCache>
                <c:ptCount val="23"/>
                <c:pt idx="0">
                  <c:v>7.064615861016598</c:v>
                </c:pt>
                <c:pt idx="1">
                  <c:v>6.561391555830065</c:v>
                </c:pt>
                <c:pt idx="2">
                  <c:v>6.054985862345396</c:v>
                </c:pt>
                <c:pt idx="3">
                  <c:v>5.542342641539967</c:v>
                </c:pt>
                <c:pt idx="4">
                  <c:v>5.017702190154357</c:v>
                </c:pt>
                <c:pt idx="5">
                  <c:v>4.4708111169940485</c:v>
                </c:pt>
                <c:pt idx="6">
                  <c:v>3.885288346325935</c:v>
                </c:pt>
                <c:pt idx="7">
                  <c:v>3.2397208756550553</c:v>
                </c:pt>
                <c:pt idx="8">
                  <c:v>2.5150156041049314</c:v>
                </c:pt>
                <c:pt idx="9">
                  <c:v>1.7057477996735204</c:v>
                </c:pt>
                <c:pt idx="10">
                  <c:v>0.8241114683779318</c:v>
                </c:pt>
                <c:pt idx="11">
                  <c:v>-0.10852461946811873</c:v>
                </c:pt>
                <c:pt idx="12">
                  <c:v>-1.0723266019346895</c:v>
                </c:pt>
                <c:pt idx="13">
                  <c:v>-2.0535228179859386</c:v>
                </c:pt>
                <c:pt idx="14">
                  <c:v>-3.043933859849655</c:v>
                </c:pt>
                <c:pt idx="15">
                  <c:v>-4.039091153079188</c:v>
                </c:pt>
                <c:pt idx="16">
                  <c:v>-5.036657553209318</c:v>
                </c:pt>
                <c:pt idx="17">
                  <c:v>-6.035437667508148</c:v>
                </c:pt>
                <c:pt idx="18">
                  <c:v>-7.034826950169142</c:v>
                </c:pt>
                <c:pt idx="19">
                  <c:v>-8.034521397494862</c:v>
                </c:pt>
                <c:pt idx="20">
                  <c:v>-9.03436857260858</c:v>
                </c:pt>
                <c:pt idx="21">
                  <c:v>-10.034292148022153</c:v>
                </c:pt>
                <c:pt idx="22">
                  <c:v>-11.034253932692367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'Camera Comparer'!$R$59</c:f>
              <c:strCache>
                <c:ptCount val="1"/>
                <c:pt idx="0">
                  <c:v>SNR A60xf temporal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'Camera Comparer'!$P$60:$P$82</c:f>
              <c:numCache>
                <c:ptCount val="23"/>
                <c:pt idx="0">
                  <c:v>17.253496664211536</c:v>
                </c:pt>
                <c:pt idx="1">
                  <c:v>16.253496664211536</c:v>
                </c:pt>
                <c:pt idx="2">
                  <c:v>15.253496664211537</c:v>
                </c:pt>
                <c:pt idx="3">
                  <c:v>14.253496664211537</c:v>
                </c:pt>
                <c:pt idx="4">
                  <c:v>13.253496664211536</c:v>
                </c:pt>
                <c:pt idx="5">
                  <c:v>12.253496664211536</c:v>
                </c:pt>
                <c:pt idx="6">
                  <c:v>11.253496664211536</c:v>
                </c:pt>
                <c:pt idx="7">
                  <c:v>10.253496664211537</c:v>
                </c:pt>
                <c:pt idx="8">
                  <c:v>9.253496664211537</c:v>
                </c:pt>
                <c:pt idx="9">
                  <c:v>8.253496664211537</c:v>
                </c:pt>
                <c:pt idx="10">
                  <c:v>7.253496664211537</c:v>
                </c:pt>
                <c:pt idx="11">
                  <c:v>6.253496664211537</c:v>
                </c:pt>
                <c:pt idx="12">
                  <c:v>5.253496664211537</c:v>
                </c:pt>
                <c:pt idx="13">
                  <c:v>4.253496664211537</c:v>
                </c:pt>
                <c:pt idx="14">
                  <c:v>3.253496664211537</c:v>
                </c:pt>
                <c:pt idx="15">
                  <c:v>2.253496664211536</c:v>
                </c:pt>
                <c:pt idx="16">
                  <c:v>1.2534966642115366</c:v>
                </c:pt>
                <c:pt idx="17">
                  <c:v>0.25349666421153644</c:v>
                </c:pt>
                <c:pt idx="18">
                  <c:v>-0.7465033357884636</c:v>
                </c:pt>
                <c:pt idx="19">
                  <c:v>-1.7465033357884636</c:v>
                </c:pt>
                <c:pt idx="20">
                  <c:v>-2.746503335788464</c:v>
                </c:pt>
                <c:pt idx="21">
                  <c:v>-3.746503335788464</c:v>
                </c:pt>
                <c:pt idx="22">
                  <c:v>-4.746503335788463</c:v>
                </c:pt>
              </c:numCache>
            </c:numRef>
          </c:xVal>
          <c:yVal>
            <c:numRef>
              <c:f>'Camera Comparer'!$S$60:$S$82</c:f>
              <c:numCache>
                <c:ptCount val="23"/>
                <c:pt idx="0">
                  <c:v>7.640758172208384</c:v>
                </c:pt>
                <c:pt idx="1">
                  <c:v>7.00718299145109</c:v>
                </c:pt>
                <c:pt idx="2">
                  <c:v>6.297099998693819</c:v>
                </c:pt>
                <c:pt idx="3">
                  <c:v>5.502063588297022</c:v>
                </c:pt>
                <c:pt idx="4">
                  <c:v>4.6315431598914225</c:v>
                </c:pt>
                <c:pt idx="5">
                  <c:v>3.706189476397016</c:v>
                </c:pt>
                <c:pt idx="6">
                  <c:v>2.746624550000447</c:v>
                </c:pt>
                <c:pt idx="7">
                  <c:v>1.7677250955338932</c:v>
                </c:pt>
                <c:pt idx="8">
                  <c:v>0.7785114337507955</c:v>
                </c:pt>
                <c:pt idx="9">
                  <c:v>-0.21603430473128896</c:v>
                </c:pt>
                <c:pt idx="10">
                  <c:v>-1.2132916302968428</c:v>
                </c:pt>
                <c:pt idx="11">
                  <c:v>-2.2119163726147844</c:v>
                </c:pt>
                <c:pt idx="12">
                  <c:v>-3.21122775929296</c:v>
                </c:pt>
                <c:pt idx="13">
                  <c:v>-4.210883205963346</c:v>
                </c:pt>
                <c:pt idx="14">
                  <c:v>-5.210710867562615</c:v>
                </c:pt>
                <c:pt idx="15">
                  <c:v>-6.210624682919664</c:v>
                </c:pt>
                <c:pt idx="16">
                  <c:v>-7.210581586736466</c:v>
                </c:pt>
                <c:pt idx="17">
                  <c:v>-8.210560037679302</c:v>
                </c:pt>
                <c:pt idx="18">
                  <c:v>-9.210549262909312</c:v>
                </c:pt>
                <c:pt idx="19">
                  <c:v>-10.210543875463964</c:v>
                </c:pt>
                <c:pt idx="20">
                  <c:v>-11.2105411817262</c:v>
                </c:pt>
                <c:pt idx="21">
                  <c:v>-12.210539834853545</c:v>
                </c:pt>
                <c:pt idx="22">
                  <c:v>-13.210539161416277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'Camera Comparer'!$X$59</c:f>
              <c:strCache>
                <c:ptCount val="1"/>
                <c:pt idx="0">
                  <c:v>Photon Cursor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'Camera Comparer'!$X$60:$X$82</c:f>
              <c:numCache>
                <c:ptCount val="2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</c:numCache>
            </c:numRef>
          </c:xVal>
          <c:yVal>
            <c:numRef>
              <c:f>'Camera Comparer'!$E$60:$E$82</c:f>
              <c:numCache>
                <c:ptCount val="23"/>
                <c:pt idx="0">
                  <c:v>9</c:v>
                </c:pt>
                <c:pt idx="1">
                  <c:v>8.5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6</c:v>
                </c:pt>
                <c:pt idx="7">
                  <c:v>5.5</c:v>
                </c:pt>
                <c:pt idx="8">
                  <c:v>5</c:v>
                </c:pt>
                <c:pt idx="9">
                  <c:v>4.5</c:v>
                </c:pt>
                <c:pt idx="10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2.5</c:v>
                </c:pt>
                <c:pt idx="14">
                  <c:v>2</c:v>
                </c:pt>
                <c:pt idx="15">
                  <c:v>1.5000000000000002</c:v>
                </c:pt>
                <c:pt idx="16">
                  <c:v>1</c:v>
                </c:pt>
                <c:pt idx="17">
                  <c:v>0.5000000000000001</c:v>
                </c:pt>
                <c:pt idx="18">
                  <c:v>0</c:v>
                </c:pt>
                <c:pt idx="19">
                  <c:v>-0.49999999999999994</c:v>
                </c:pt>
                <c:pt idx="20">
                  <c:v>-1</c:v>
                </c:pt>
                <c:pt idx="21">
                  <c:v>-1.5</c:v>
                </c:pt>
                <c:pt idx="22">
                  <c:v>-2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'Camera Comparer'!$Y$59</c:f>
              <c:strCache>
                <c:ptCount val="1"/>
                <c:pt idx="0">
                  <c:v>SNR Cursor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'Camera Comparer'!$C$60:$C$82</c:f>
              <c:numCache>
                <c:ptCount val="23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</c:numCache>
            </c:numRef>
          </c:xVal>
          <c:yVal>
            <c:numRef>
              <c:f>'Camera Comparer'!$Y$60:$Y$82</c:f>
              <c:numCache>
                <c:ptCount val="2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yVal>
          <c:smooth val="0"/>
        </c:ser>
        <c:axId val="51555635"/>
        <c:axId val="61347532"/>
      </c:scatterChart>
      <c:valAx>
        <c:axId val="515556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# photons collected [bit]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47532"/>
        <c:crosses val="autoZero"/>
        <c:crossBetween val="midCat"/>
        <c:dispUnits/>
        <c:majorUnit val="1"/>
      </c:valAx>
      <c:valAx>
        <c:axId val="613475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SNR [bit]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555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1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6</xdr:row>
      <xdr:rowOff>9525</xdr:rowOff>
    </xdr:from>
    <xdr:to>
      <xdr:col>4</xdr:col>
      <xdr:colOff>123825</xdr:colOff>
      <xdr:row>6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505075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4</xdr:col>
      <xdr:colOff>123825</xdr:colOff>
      <xdr:row>11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314700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38100</xdr:rowOff>
    </xdr:from>
    <xdr:to>
      <xdr:col>21</xdr:col>
      <xdr:colOff>9525</xdr:colOff>
      <xdr:row>31</xdr:row>
      <xdr:rowOff>19050</xdr:rowOff>
    </xdr:to>
    <xdr:graphicFrame>
      <xdr:nvGraphicFramePr>
        <xdr:cNvPr id="3" name="Chart 14"/>
        <xdr:cNvGraphicFramePr/>
      </xdr:nvGraphicFramePr>
      <xdr:xfrm>
        <a:off x="3190875" y="2209800"/>
        <a:ext cx="664845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Below="0"/>
  </sheetPr>
  <dimension ref="A1:EM88"/>
  <sheetViews>
    <sheetView tabSelected="1" zoomScale="90" zoomScaleNormal="90" workbookViewId="0" topLeftCell="A1">
      <selection activeCell="D15" sqref="D15"/>
    </sheetView>
  </sheetViews>
  <sheetFormatPr defaultColWidth="11.421875" defaultRowHeight="12.75"/>
  <cols>
    <col min="1" max="1" width="23.421875" style="1" customWidth="1"/>
    <col min="2" max="2" width="8.00390625" style="1" bestFit="1" customWidth="1"/>
    <col min="3" max="3" width="8.28125" style="40" customWidth="1"/>
    <col min="4" max="4" width="6.421875" style="40" bestFit="1" customWidth="1"/>
    <col min="5" max="5" width="6.421875" style="40" customWidth="1"/>
    <col min="6" max="6" width="6.421875" style="41" customWidth="1"/>
    <col min="7" max="13" width="5.57421875" style="1" customWidth="1"/>
    <col min="14" max="14" width="6.421875" style="1" customWidth="1"/>
    <col min="15" max="15" width="7.00390625" style="1" bestFit="1" customWidth="1"/>
    <col min="16" max="19" width="5.57421875" style="42" customWidth="1"/>
    <col min="20" max="20" width="6.421875" style="42" customWidth="1"/>
    <col min="21" max="21" width="7.28125" style="1" bestFit="1" customWidth="1"/>
    <col min="22" max="24" width="5.00390625" style="43" bestFit="1" customWidth="1"/>
    <col min="25" max="26" width="5.00390625" style="44" bestFit="1" customWidth="1"/>
    <col min="27" max="28" width="5.00390625" style="43" bestFit="1" customWidth="1"/>
    <col min="29" max="30" width="4.421875" style="44" bestFit="1" customWidth="1"/>
    <col min="31" max="31" width="4.421875" style="1" customWidth="1"/>
    <col min="32" max="141" width="4.421875" style="1" bestFit="1" customWidth="1"/>
    <col min="142" max="143" width="4.8515625" style="1" bestFit="1" customWidth="1"/>
    <col min="144" max="161" width="6.8515625" style="1" bestFit="1" customWidth="1"/>
    <col min="162" max="16384" width="10.8515625" style="1" customWidth="1"/>
  </cols>
  <sheetData>
    <row r="1" spans="1:143" s="11" customFormat="1" ht="132" thickBot="1">
      <c r="A1" s="1"/>
      <c r="B1" s="2" t="str">
        <f>B36</f>
        <v>Camera Type</v>
      </c>
      <c r="C1" s="2" t="s">
        <v>52</v>
      </c>
      <c r="D1" s="2" t="str">
        <f>D36</f>
        <v>Sensor Type</v>
      </c>
      <c r="E1" s="3" t="str">
        <f>E36</f>
        <v>Resolution</v>
      </c>
      <c r="F1" s="3" t="str">
        <f>F36</f>
        <v>Frame Rate [fps]</v>
      </c>
      <c r="G1" s="4" t="str">
        <f>G36</f>
        <v>Pixel size [µm] </v>
      </c>
      <c r="H1" s="2" t="str">
        <f>"QE [%] @ "&amp;B5&amp;" nm"</f>
        <v>QE [%] @ 545 nm</v>
      </c>
      <c r="I1" s="3" t="str">
        <f>I36</f>
        <v>Dark noise [e-]</v>
      </c>
      <c r="J1" s="3" t="str">
        <f>J36</f>
        <v>Sat. capacity [ke-]</v>
      </c>
      <c r="K1" s="3" t="str">
        <f>K36</f>
        <v>DSNU.1288 [e-]</v>
      </c>
      <c r="L1" s="3" t="str">
        <f>L36</f>
        <v>PRNU.1288 [%]</v>
      </c>
      <c r="M1" s="3" t="str">
        <f aca="true" t="shared" si="0" ref="M1:W1">M36</f>
        <v>1 / Conversin Gain [e+/DN]</v>
      </c>
      <c r="N1" s="2" t="str">
        <f t="shared" si="0"/>
        <v>Abs. Sensitivity [p~]</v>
      </c>
      <c r="O1" s="3" t="str">
        <f t="shared" si="0"/>
        <v>Dynamic range [bit]</v>
      </c>
      <c r="P1" s="3" t="str">
        <f t="shared" si="0"/>
        <v>SNR.temp max [bit]</v>
      </c>
      <c r="Q1" s="3" t="str">
        <f>Q36</f>
        <v>SNR.total max [bit]</v>
      </c>
      <c r="R1" s="3" t="str">
        <f t="shared" si="0"/>
        <v># photons sat [bit]</v>
      </c>
      <c r="S1" s="5" t="str">
        <f t="shared" si="0"/>
        <v>Gain [raw]</v>
      </c>
      <c r="T1" s="6" t="str">
        <f t="shared" si="0"/>
        <v>Offset [raw]</v>
      </c>
      <c r="U1" s="7" t="str">
        <f t="shared" si="0"/>
        <v>VideoFormat</v>
      </c>
      <c r="V1" s="8" t="str">
        <f t="shared" si="0"/>
        <v>Rel QE / Wavelength [nm]</v>
      </c>
      <c r="W1" s="9">
        <f t="shared" si="0"/>
        <v>400</v>
      </c>
      <c r="X1" s="9">
        <f aca="true" t="shared" si="1" ref="X1:CI1">X36</f>
        <v>405</v>
      </c>
      <c r="Y1" s="9">
        <f t="shared" si="1"/>
        <v>410</v>
      </c>
      <c r="Z1" s="9">
        <f t="shared" si="1"/>
        <v>415</v>
      </c>
      <c r="AA1" s="9">
        <f t="shared" si="1"/>
        <v>420</v>
      </c>
      <c r="AB1" s="9">
        <f t="shared" si="1"/>
        <v>425</v>
      </c>
      <c r="AC1" s="9">
        <f t="shared" si="1"/>
        <v>430</v>
      </c>
      <c r="AD1" s="9">
        <f t="shared" si="1"/>
        <v>435</v>
      </c>
      <c r="AE1" s="9">
        <f t="shared" si="1"/>
        <v>440</v>
      </c>
      <c r="AF1" s="9">
        <f t="shared" si="1"/>
        <v>445</v>
      </c>
      <c r="AG1" s="9">
        <f t="shared" si="1"/>
        <v>450</v>
      </c>
      <c r="AH1" s="9">
        <f t="shared" si="1"/>
        <v>455</v>
      </c>
      <c r="AI1" s="9">
        <f t="shared" si="1"/>
        <v>460</v>
      </c>
      <c r="AJ1" s="9">
        <f t="shared" si="1"/>
        <v>465</v>
      </c>
      <c r="AK1" s="9">
        <f t="shared" si="1"/>
        <v>470</v>
      </c>
      <c r="AL1" s="9">
        <f t="shared" si="1"/>
        <v>475</v>
      </c>
      <c r="AM1" s="9">
        <f t="shared" si="1"/>
        <v>480</v>
      </c>
      <c r="AN1" s="9">
        <f t="shared" si="1"/>
        <v>485</v>
      </c>
      <c r="AO1" s="9">
        <f t="shared" si="1"/>
        <v>490</v>
      </c>
      <c r="AP1" s="9">
        <f t="shared" si="1"/>
        <v>495</v>
      </c>
      <c r="AQ1" s="9">
        <f t="shared" si="1"/>
        <v>500</v>
      </c>
      <c r="AR1" s="9">
        <f t="shared" si="1"/>
        <v>505</v>
      </c>
      <c r="AS1" s="9">
        <f t="shared" si="1"/>
        <v>510</v>
      </c>
      <c r="AT1" s="9">
        <f t="shared" si="1"/>
        <v>515</v>
      </c>
      <c r="AU1" s="9">
        <f t="shared" si="1"/>
        <v>520</v>
      </c>
      <c r="AV1" s="9">
        <f t="shared" si="1"/>
        <v>525</v>
      </c>
      <c r="AW1" s="9">
        <f t="shared" si="1"/>
        <v>530</v>
      </c>
      <c r="AX1" s="9">
        <f t="shared" si="1"/>
        <v>535</v>
      </c>
      <c r="AY1" s="9">
        <f t="shared" si="1"/>
        <v>540</v>
      </c>
      <c r="AZ1" s="10">
        <f t="shared" si="1"/>
        <v>545</v>
      </c>
      <c r="BA1" s="9">
        <f t="shared" si="1"/>
        <v>550</v>
      </c>
      <c r="BB1" s="9">
        <f t="shared" si="1"/>
        <v>555</v>
      </c>
      <c r="BC1" s="9">
        <f t="shared" si="1"/>
        <v>560</v>
      </c>
      <c r="BD1" s="9">
        <f t="shared" si="1"/>
        <v>565</v>
      </c>
      <c r="BE1" s="9">
        <f t="shared" si="1"/>
        <v>570</v>
      </c>
      <c r="BF1" s="9">
        <f t="shared" si="1"/>
        <v>575</v>
      </c>
      <c r="BG1" s="9">
        <f t="shared" si="1"/>
        <v>580</v>
      </c>
      <c r="BH1" s="9">
        <f t="shared" si="1"/>
        <v>585</v>
      </c>
      <c r="BI1" s="9">
        <f t="shared" si="1"/>
        <v>590</v>
      </c>
      <c r="BJ1" s="9">
        <f t="shared" si="1"/>
        <v>595</v>
      </c>
      <c r="BK1" s="9">
        <f t="shared" si="1"/>
        <v>600</v>
      </c>
      <c r="BL1" s="9">
        <f t="shared" si="1"/>
        <v>605</v>
      </c>
      <c r="BM1" s="9">
        <f t="shared" si="1"/>
        <v>610</v>
      </c>
      <c r="BN1" s="9">
        <f t="shared" si="1"/>
        <v>615</v>
      </c>
      <c r="BO1" s="9">
        <f t="shared" si="1"/>
        <v>620</v>
      </c>
      <c r="BP1" s="9">
        <f t="shared" si="1"/>
        <v>625</v>
      </c>
      <c r="BQ1" s="9">
        <f t="shared" si="1"/>
        <v>630</v>
      </c>
      <c r="BR1" s="9">
        <f t="shared" si="1"/>
        <v>635</v>
      </c>
      <c r="BS1" s="9">
        <f t="shared" si="1"/>
        <v>640</v>
      </c>
      <c r="BT1" s="9">
        <f t="shared" si="1"/>
        <v>645</v>
      </c>
      <c r="BU1" s="9">
        <f t="shared" si="1"/>
        <v>650</v>
      </c>
      <c r="BV1" s="9">
        <f t="shared" si="1"/>
        <v>655</v>
      </c>
      <c r="BW1" s="9">
        <f t="shared" si="1"/>
        <v>660</v>
      </c>
      <c r="BX1" s="9">
        <f t="shared" si="1"/>
        <v>665</v>
      </c>
      <c r="BY1" s="9">
        <f t="shared" si="1"/>
        <v>670</v>
      </c>
      <c r="BZ1" s="9">
        <f t="shared" si="1"/>
        <v>675</v>
      </c>
      <c r="CA1" s="9">
        <f t="shared" si="1"/>
        <v>680</v>
      </c>
      <c r="CB1" s="9">
        <f t="shared" si="1"/>
        <v>685</v>
      </c>
      <c r="CC1" s="9">
        <f t="shared" si="1"/>
        <v>690</v>
      </c>
      <c r="CD1" s="9">
        <f t="shared" si="1"/>
        <v>695</v>
      </c>
      <c r="CE1" s="9">
        <f t="shared" si="1"/>
        <v>700</v>
      </c>
      <c r="CF1" s="9">
        <f t="shared" si="1"/>
        <v>705</v>
      </c>
      <c r="CG1" s="9">
        <f t="shared" si="1"/>
        <v>710</v>
      </c>
      <c r="CH1" s="9">
        <f t="shared" si="1"/>
        <v>715</v>
      </c>
      <c r="CI1" s="9">
        <f t="shared" si="1"/>
        <v>720</v>
      </c>
      <c r="CJ1" s="9">
        <f aca="true" t="shared" si="2" ref="CJ1:EM1">CJ36</f>
        <v>725</v>
      </c>
      <c r="CK1" s="9">
        <f t="shared" si="2"/>
        <v>730</v>
      </c>
      <c r="CL1" s="9">
        <f t="shared" si="2"/>
        <v>735</v>
      </c>
      <c r="CM1" s="9">
        <f t="shared" si="2"/>
        <v>740</v>
      </c>
      <c r="CN1" s="9">
        <f t="shared" si="2"/>
        <v>745</v>
      </c>
      <c r="CO1" s="9">
        <f t="shared" si="2"/>
        <v>750</v>
      </c>
      <c r="CP1" s="9">
        <f t="shared" si="2"/>
        <v>755</v>
      </c>
      <c r="CQ1" s="9">
        <f t="shared" si="2"/>
        <v>760</v>
      </c>
      <c r="CR1" s="9">
        <f t="shared" si="2"/>
        <v>765</v>
      </c>
      <c r="CS1" s="9">
        <f t="shared" si="2"/>
        <v>770</v>
      </c>
      <c r="CT1" s="9">
        <f t="shared" si="2"/>
        <v>775</v>
      </c>
      <c r="CU1" s="9">
        <f t="shared" si="2"/>
        <v>780</v>
      </c>
      <c r="CV1" s="9">
        <f t="shared" si="2"/>
        <v>785</v>
      </c>
      <c r="CW1" s="9">
        <f t="shared" si="2"/>
        <v>790</v>
      </c>
      <c r="CX1" s="9">
        <f t="shared" si="2"/>
        <v>795</v>
      </c>
      <c r="CY1" s="9">
        <f t="shared" si="2"/>
        <v>800</v>
      </c>
      <c r="CZ1" s="9">
        <f t="shared" si="2"/>
        <v>805</v>
      </c>
      <c r="DA1" s="9">
        <f t="shared" si="2"/>
        <v>810</v>
      </c>
      <c r="DB1" s="9">
        <f t="shared" si="2"/>
        <v>815</v>
      </c>
      <c r="DC1" s="9">
        <f t="shared" si="2"/>
        <v>820</v>
      </c>
      <c r="DD1" s="9">
        <f t="shared" si="2"/>
        <v>825</v>
      </c>
      <c r="DE1" s="9">
        <f t="shared" si="2"/>
        <v>830</v>
      </c>
      <c r="DF1" s="9">
        <f t="shared" si="2"/>
        <v>835</v>
      </c>
      <c r="DG1" s="9">
        <f t="shared" si="2"/>
        <v>840</v>
      </c>
      <c r="DH1" s="9">
        <f t="shared" si="2"/>
        <v>845</v>
      </c>
      <c r="DI1" s="9">
        <f t="shared" si="2"/>
        <v>850</v>
      </c>
      <c r="DJ1" s="9">
        <f t="shared" si="2"/>
        <v>855</v>
      </c>
      <c r="DK1" s="9">
        <f t="shared" si="2"/>
        <v>860</v>
      </c>
      <c r="DL1" s="9">
        <f t="shared" si="2"/>
        <v>865</v>
      </c>
      <c r="DM1" s="9">
        <f t="shared" si="2"/>
        <v>870</v>
      </c>
      <c r="DN1" s="9">
        <f t="shared" si="2"/>
        <v>875</v>
      </c>
      <c r="DO1" s="9">
        <f t="shared" si="2"/>
        <v>880</v>
      </c>
      <c r="DP1" s="9">
        <f t="shared" si="2"/>
        <v>885</v>
      </c>
      <c r="DQ1" s="9">
        <f t="shared" si="2"/>
        <v>890</v>
      </c>
      <c r="DR1" s="9">
        <f t="shared" si="2"/>
        <v>895</v>
      </c>
      <c r="DS1" s="9">
        <f t="shared" si="2"/>
        <v>900</v>
      </c>
      <c r="DT1" s="9">
        <f t="shared" si="2"/>
        <v>905</v>
      </c>
      <c r="DU1" s="9">
        <f t="shared" si="2"/>
        <v>910</v>
      </c>
      <c r="DV1" s="9">
        <f t="shared" si="2"/>
        <v>915</v>
      </c>
      <c r="DW1" s="9">
        <f t="shared" si="2"/>
        <v>920</v>
      </c>
      <c r="DX1" s="9">
        <f t="shared" si="2"/>
        <v>925</v>
      </c>
      <c r="DY1" s="9">
        <f t="shared" si="2"/>
        <v>930</v>
      </c>
      <c r="DZ1" s="9">
        <f t="shared" si="2"/>
        <v>935</v>
      </c>
      <c r="EA1" s="9">
        <f t="shared" si="2"/>
        <v>940</v>
      </c>
      <c r="EB1" s="9">
        <f t="shared" si="2"/>
        <v>945</v>
      </c>
      <c r="EC1" s="9">
        <f t="shared" si="2"/>
        <v>950</v>
      </c>
      <c r="ED1" s="9">
        <f t="shared" si="2"/>
        <v>955</v>
      </c>
      <c r="EE1" s="9">
        <f t="shared" si="2"/>
        <v>960</v>
      </c>
      <c r="EF1" s="9">
        <f t="shared" si="2"/>
        <v>965</v>
      </c>
      <c r="EG1" s="9">
        <f t="shared" si="2"/>
        <v>970</v>
      </c>
      <c r="EH1" s="9">
        <f t="shared" si="2"/>
        <v>975</v>
      </c>
      <c r="EI1" s="9">
        <f t="shared" si="2"/>
        <v>980</v>
      </c>
      <c r="EJ1" s="9">
        <f t="shared" si="2"/>
        <v>985</v>
      </c>
      <c r="EK1" s="9">
        <f t="shared" si="2"/>
        <v>990</v>
      </c>
      <c r="EL1" s="9">
        <f t="shared" si="2"/>
        <v>995</v>
      </c>
      <c r="EM1" s="9">
        <f t="shared" si="2"/>
        <v>1000</v>
      </c>
    </row>
    <row r="2" spans="1:143" ht="12.75">
      <c r="A2" s="12" t="s">
        <v>25</v>
      </c>
      <c r="B2" s="109" t="s">
        <v>0</v>
      </c>
      <c r="C2" s="110" t="s">
        <v>53</v>
      </c>
      <c r="D2" s="13" t="str">
        <f>VLOOKUP($B2,$B$37:$U$48,COLUMN(D2)-COLUMN($B2)+1,FALSE)</f>
        <v>CCD</v>
      </c>
      <c r="E2" s="14" t="str">
        <f aca="true" t="shared" si="3" ref="E2:G3">VLOOKUP($B2,$B$37:$U$48,COLUMN(E2)-COLUMN($B2)+1,FALSE)</f>
        <v>1.45 M</v>
      </c>
      <c r="F2" s="14">
        <f t="shared" si="3"/>
        <v>15</v>
      </c>
      <c r="G2" s="15">
        <f t="shared" si="3"/>
        <v>6.45</v>
      </c>
      <c r="H2" s="16">
        <f>VLOOKUP($B2,$B$37:$U$48,COLUMN(H2)-COLUMN($B2)+1,TRUE)*SUMIF(W$1:EM$1,$B$5,W2:EM2)/AZ2</f>
        <v>0.557</v>
      </c>
      <c r="I2" s="17">
        <f>VLOOKUP($B2,$B$37:$U$48,COLUMN(I2)-COLUMN($B2)+1,FALSE)</f>
        <v>9</v>
      </c>
      <c r="J2" s="17">
        <f aca="true" t="shared" si="4" ref="J2:U3">VLOOKUP($B2,$B$37:$U$48,COLUMN(J2)-COLUMN($B2)+1,TRUE)</f>
        <v>18</v>
      </c>
      <c r="K2" s="17">
        <f t="shared" si="4"/>
        <v>1.6</v>
      </c>
      <c r="L2" s="17">
        <f t="shared" si="4"/>
        <v>0.6</v>
      </c>
      <c r="M2" s="17">
        <f t="shared" si="4"/>
        <v>4.7</v>
      </c>
      <c r="N2" s="18">
        <f t="shared" si="4"/>
        <v>16.157989228007178</v>
      </c>
      <c r="O2" s="19">
        <f t="shared" si="4"/>
        <v>10.965784284662087</v>
      </c>
      <c r="P2" s="19">
        <f t="shared" si="4"/>
        <v>7.0678546430522005</v>
      </c>
      <c r="Q2" s="19">
        <f t="shared" si="4"/>
        <v>6.707496521791634</v>
      </c>
      <c r="R2" s="20">
        <f t="shared" si="4"/>
        <v>14.979960053426455</v>
      </c>
      <c r="S2" s="18">
        <f t="shared" si="4"/>
        <v>192</v>
      </c>
      <c r="T2" s="21">
        <f t="shared" si="4"/>
        <v>11</v>
      </c>
      <c r="U2" s="20" t="str">
        <f t="shared" si="4"/>
        <v>Mono16</v>
      </c>
      <c r="V2" s="1"/>
      <c r="W2" s="22">
        <f aca="true" t="shared" si="5" ref="W2:AF3">VLOOKUP($B2,$B$37:$EM$48,COLUMN(W2)-COLUMN($B2)+1,TRUE)</f>
        <v>0.601</v>
      </c>
      <c r="X2" s="23">
        <f t="shared" si="5"/>
        <v>0.665</v>
      </c>
      <c r="Y2" s="23">
        <f t="shared" si="5"/>
        <v>0.719</v>
      </c>
      <c r="Z2" s="23">
        <f t="shared" si="5"/>
        <v>0.765</v>
      </c>
      <c r="AA2" s="23">
        <f t="shared" si="5"/>
        <v>0.806</v>
      </c>
      <c r="AB2" s="23">
        <f t="shared" si="5"/>
        <v>0.842</v>
      </c>
      <c r="AC2" s="23">
        <f t="shared" si="5"/>
        <v>0.87</v>
      </c>
      <c r="AD2" s="23">
        <f t="shared" si="5"/>
        <v>0.888</v>
      </c>
      <c r="AE2" s="23">
        <f t="shared" si="5"/>
        <v>0.902</v>
      </c>
      <c r="AF2" s="23">
        <f t="shared" si="5"/>
        <v>0.913</v>
      </c>
      <c r="AG2" s="23">
        <f aca="true" t="shared" si="6" ref="AG2:AP3">VLOOKUP($B2,$B$37:$EM$48,COLUMN(AG2)-COLUMN($B2)+1,TRUE)</f>
        <v>0.928</v>
      </c>
      <c r="AH2" s="23">
        <f t="shared" si="6"/>
        <v>0.939</v>
      </c>
      <c r="AI2" s="23">
        <f t="shared" si="6"/>
        <v>0.95</v>
      </c>
      <c r="AJ2" s="23">
        <f t="shared" si="6"/>
        <v>0.961</v>
      </c>
      <c r="AK2" s="23">
        <f t="shared" si="6"/>
        <v>0.97</v>
      </c>
      <c r="AL2" s="23">
        <f t="shared" si="6"/>
        <v>0.98</v>
      </c>
      <c r="AM2" s="23">
        <f t="shared" si="6"/>
        <v>0.987</v>
      </c>
      <c r="AN2" s="23">
        <f t="shared" si="6"/>
        <v>0.992</v>
      </c>
      <c r="AO2" s="23">
        <f t="shared" si="6"/>
        <v>0.997</v>
      </c>
      <c r="AP2" s="23">
        <f t="shared" si="6"/>
        <v>0.999</v>
      </c>
      <c r="AQ2" s="23">
        <f aca="true" t="shared" si="7" ref="AQ2:AZ3">VLOOKUP($B2,$B$37:$EM$48,COLUMN(AQ2)-COLUMN($B2)+1,TRUE)</f>
        <v>1</v>
      </c>
      <c r="AR2" s="23">
        <f t="shared" si="7"/>
        <v>0.998</v>
      </c>
      <c r="AS2" s="23">
        <f t="shared" si="7"/>
        <v>0.991</v>
      </c>
      <c r="AT2" s="23">
        <f t="shared" si="7"/>
        <v>0.982</v>
      </c>
      <c r="AU2" s="23">
        <f t="shared" si="7"/>
        <v>0.969</v>
      </c>
      <c r="AV2" s="23">
        <f t="shared" si="7"/>
        <v>0.959</v>
      </c>
      <c r="AW2" s="23">
        <f t="shared" si="7"/>
        <v>0.948</v>
      </c>
      <c r="AX2" s="23">
        <f t="shared" si="7"/>
        <v>0.946</v>
      </c>
      <c r="AY2" s="23">
        <f t="shared" si="7"/>
        <v>0.938</v>
      </c>
      <c r="AZ2" s="24">
        <f t="shared" si="7"/>
        <v>0.93</v>
      </c>
      <c r="BA2" s="23">
        <f aca="true" t="shared" si="8" ref="BA2:BJ3">VLOOKUP($B2,$B$37:$EM$48,COLUMN(BA2)-COLUMN($B2)+1,TRUE)</f>
        <v>0.919</v>
      </c>
      <c r="BB2" s="23">
        <f t="shared" si="8"/>
        <v>0.907</v>
      </c>
      <c r="BC2" s="23">
        <f t="shared" si="8"/>
        <v>0.896</v>
      </c>
      <c r="BD2" s="23">
        <f t="shared" si="8"/>
        <v>0.885</v>
      </c>
      <c r="BE2" s="23">
        <f t="shared" si="8"/>
        <v>0.874</v>
      </c>
      <c r="BF2" s="23">
        <f t="shared" si="8"/>
        <v>0.861</v>
      </c>
      <c r="BG2" s="23">
        <f t="shared" si="8"/>
        <v>0.85</v>
      </c>
      <c r="BH2" s="23">
        <f t="shared" si="8"/>
        <v>0.838</v>
      </c>
      <c r="BI2" s="23">
        <f t="shared" si="8"/>
        <v>0.826</v>
      </c>
      <c r="BJ2" s="23">
        <f t="shared" si="8"/>
        <v>0.815</v>
      </c>
      <c r="BK2" s="23">
        <f aca="true" t="shared" si="9" ref="BK2:BT3">VLOOKUP($B2,$B$37:$EM$48,COLUMN(BK2)-COLUMN($B2)+1,TRUE)</f>
        <v>0.803</v>
      </c>
      <c r="BL2" s="23">
        <f t="shared" si="9"/>
        <v>0.793</v>
      </c>
      <c r="BM2" s="23">
        <f t="shared" si="9"/>
        <v>0.782</v>
      </c>
      <c r="BN2" s="23">
        <f t="shared" si="9"/>
        <v>0.773</v>
      </c>
      <c r="BO2" s="23">
        <f t="shared" si="9"/>
        <v>0.763</v>
      </c>
      <c r="BP2" s="23">
        <f t="shared" si="9"/>
        <v>0.754</v>
      </c>
      <c r="BQ2" s="23">
        <f t="shared" si="9"/>
        <v>0.742</v>
      </c>
      <c r="BR2" s="23">
        <f t="shared" si="9"/>
        <v>0.727</v>
      </c>
      <c r="BS2" s="23">
        <f t="shared" si="9"/>
        <v>0.708</v>
      </c>
      <c r="BT2" s="23">
        <f t="shared" si="9"/>
        <v>0.691</v>
      </c>
      <c r="BU2" s="23">
        <f aca="true" t="shared" si="10" ref="BU2:CD3">VLOOKUP($B2,$B$37:$EM$48,COLUMN(BU2)-COLUMN($B2)+1,TRUE)</f>
        <v>0.678</v>
      </c>
      <c r="BV2" s="23">
        <f t="shared" si="10"/>
        <v>0.668</v>
      </c>
      <c r="BW2" s="23">
        <f t="shared" si="10"/>
        <v>0.657</v>
      </c>
      <c r="BX2" s="23">
        <f t="shared" si="10"/>
        <v>0.636</v>
      </c>
      <c r="BY2" s="23">
        <f t="shared" si="10"/>
        <v>0.615</v>
      </c>
      <c r="BZ2" s="23">
        <f t="shared" si="10"/>
        <v>0.595</v>
      </c>
      <c r="CA2" s="23">
        <f t="shared" si="10"/>
        <v>0.575</v>
      </c>
      <c r="CB2" s="23">
        <f t="shared" si="10"/>
        <v>0.554</v>
      </c>
      <c r="CC2" s="23">
        <f t="shared" si="10"/>
        <v>0.536</v>
      </c>
      <c r="CD2" s="23">
        <f t="shared" si="10"/>
        <v>0.52</v>
      </c>
      <c r="CE2" s="23">
        <f aca="true" t="shared" si="11" ref="CE2:CN3">VLOOKUP($B2,$B$37:$EM$48,COLUMN(CE2)-COLUMN($B2)+1,TRUE)</f>
        <v>0.505</v>
      </c>
      <c r="CF2" s="23">
        <f t="shared" si="11"/>
        <v>0.498</v>
      </c>
      <c r="CG2" s="23">
        <f t="shared" si="11"/>
        <v>0.496</v>
      </c>
      <c r="CH2" s="23">
        <f t="shared" si="11"/>
        <v>0.488</v>
      </c>
      <c r="CI2" s="23">
        <f t="shared" si="11"/>
        <v>0.475</v>
      </c>
      <c r="CJ2" s="23">
        <f t="shared" si="11"/>
        <v>0.461</v>
      </c>
      <c r="CK2" s="23">
        <f t="shared" si="11"/>
        <v>0.447</v>
      </c>
      <c r="CL2" s="23">
        <f t="shared" si="11"/>
        <v>0.429</v>
      </c>
      <c r="CM2" s="23">
        <f t="shared" si="11"/>
        <v>0.413</v>
      </c>
      <c r="CN2" s="23">
        <f t="shared" si="11"/>
        <v>0.398</v>
      </c>
      <c r="CO2" s="23">
        <f aca="true" t="shared" si="12" ref="CO2:CX3">VLOOKUP($B2,$B$37:$EM$48,COLUMN(CO2)-COLUMN($B2)+1,TRUE)</f>
        <v>0.383</v>
      </c>
      <c r="CP2" s="23">
        <f t="shared" si="12"/>
        <v>0.367</v>
      </c>
      <c r="CQ2" s="23">
        <f t="shared" si="12"/>
        <v>0.351</v>
      </c>
      <c r="CR2" s="23">
        <f t="shared" si="12"/>
        <v>0.337</v>
      </c>
      <c r="CS2" s="23">
        <f t="shared" si="12"/>
        <v>0.322</v>
      </c>
      <c r="CT2" s="23">
        <f t="shared" si="12"/>
        <v>0.308</v>
      </c>
      <c r="CU2" s="23">
        <f t="shared" si="12"/>
        <v>0.296</v>
      </c>
      <c r="CV2" s="23">
        <f t="shared" si="12"/>
        <v>0.287</v>
      </c>
      <c r="CW2" s="23">
        <f t="shared" si="12"/>
        <v>0.278</v>
      </c>
      <c r="CX2" s="23">
        <f t="shared" si="12"/>
        <v>0.27</v>
      </c>
      <c r="CY2" s="23">
        <f aca="true" t="shared" si="13" ref="CY2:DH3">VLOOKUP($B2,$B$37:$EM$48,COLUMN(CY2)-COLUMN($B2)+1,TRUE)</f>
        <v>0.261</v>
      </c>
      <c r="CZ2" s="23">
        <f t="shared" si="13"/>
        <v>0.245</v>
      </c>
      <c r="DA2" s="23">
        <f t="shared" si="13"/>
        <v>0.221</v>
      </c>
      <c r="DB2" s="23">
        <f t="shared" si="13"/>
        <v>0.211</v>
      </c>
      <c r="DC2" s="23">
        <f t="shared" si="13"/>
        <v>0.205</v>
      </c>
      <c r="DD2" s="23">
        <f t="shared" si="13"/>
        <v>0.202</v>
      </c>
      <c r="DE2" s="23">
        <f t="shared" si="13"/>
        <v>0.2</v>
      </c>
      <c r="DF2" s="23">
        <f t="shared" si="13"/>
        <v>0.197</v>
      </c>
      <c r="DG2" s="23">
        <f t="shared" si="13"/>
        <v>0.188</v>
      </c>
      <c r="DH2" s="23">
        <f t="shared" si="13"/>
        <v>0.176</v>
      </c>
      <c r="DI2" s="23">
        <f aca="true" t="shared" si="14" ref="DI2:DR3">VLOOKUP($B2,$B$37:$EM$48,COLUMN(DI2)-COLUMN($B2)+1,TRUE)</f>
        <v>0.164</v>
      </c>
      <c r="DJ2" s="23">
        <f t="shared" si="14"/>
        <v>0.155</v>
      </c>
      <c r="DK2" s="23">
        <f t="shared" si="14"/>
        <v>0.147</v>
      </c>
      <c r="DL2" s="23">
        <f t="shared" si="14"/>
        <v>0.141</v>
      </c>
      <c r="DM2" s="23">
        <f t="shared" si="14"/>
        <v>0.137</v>
      </c>
      <c r="DN2" s="23">
        <f t="shared" si="14"/>
        <v>0.134</v>
      </c>
      <c r="DO2" s="23">
        <f t="shared" si="14"/>
        <v>0.131</v>
      </c>
      <c r="DP2" s="23">
        <f t="shared" si="14"/>
        <v>0.129</v>
      </c>
      <c r="DQ2" s="23">
        <f t="shared" si="14"/>
        <v>0.125</v>
      </c>
      <c r="DR2" s="23">
        <f t="shared" si="14"/>
        <v>0.118</v>
      </c>
      <c r="DS2" s="23">
        <f aca="true" t="shared" si="15" ref="DS2:EB3">VLOOKUP($B2,$B$37:$EM$48,COLUMN(DS2)-COLUMN($B2)+1,TRUE)</f>
        <v>0.108</v>
      </c>
      <c r="DT2" s="23">
        <f t="shared" si="15"/>
        <v>0.102</v>
      </c>
      <c r="DU2" s="23">
        <f t="shared" si="15"/>
        <v>0.098</v>
      </c>
      <c r="DV2" s="23">
        <f t="shared" si="15"/>
        <v>0.094</v>
      </c>
      <c r="DW2" s="23">
        <f t="shared" si="15"/>
        <v>0.091</v>
      </c>
      <c r="DX2" s="23">
        <f t="shared" si="15"/>
        <v>0.088</v>
      </c>
      <c r="DY2" s="23">
        <f t="shared" si="15"/>
        <v>0.085</v>
      </c>
      <c r="DZ2" s="23">
        <f t="shared" si="15"/>
        <v>0.082</v>
      </c>
      <c r="EA2" s="23">
        <f t="shared" si="15"/>
        <v>0.079</v>
      </c>
      <c r="EB2" s="23">
        <f t="shared" si="15"/>
        <v>0.076</v>
      </c>
      <c r="EC2" s="23">
        <f aca="true" t="shared" si="16" ref="EC2:EM3">VLOOKUP($B2,$B$37:$EM$48,COLUMN(EC2)-COLUMN($B2)+1,TRUE)</f>
        <v>0.073</v>
      </c>
      <c r="ED2" s="23">
        <f t="shared" si="16"/>
        <v>0.07</v>
      </c>
      <c r="EE2" s="23">
        <f t="shared" si="16"/>
        <v>0.068</v>
      </c>
      <c r="EF2" s="23">
        <f t="shared" si="16"/>
        <v>0.065</v>
      </c>
      <c r="EG2" s="23">
        <f t="shared" si="16"/>
        <v>0.062</v>
      </c>
      <c r="EH2" s="23">
        <f t="shared" si="16"/>
        <v>0.059</v>
      </c>
      <c r="EI2" s="23">
        <f t="shared" si="16"/>
        <v>0.054</v>
      </c>
      <c r="EJ2" s="23">
        <f t="shared" si="16"/>
        <v>0.05</v>
      </c>
      <c r="EK2" s="23">
        <f t="shared" si="16"/>
        <v>0.045</v>
      </c>
      <c r="EL2" s="23">
        <f t="shared" si="16"/>
        <v>0.038</v>
      </c>
      <c r="EM2" s="25">
        <f t="shared" si="16"/>
        <v>0.032</v>
      </c>
    </row>
    <row r="3" spans="1:143" ht="13.5" thickBot="1">
      <c r="A3" s="12" t="s">
        <v>26</v>
      </c>
      <c r="B3" s="94" t="s">
        <v>3</v>
      </c>
      <c r="C3" s="111" t="s">
        <v>53</v>
      </c>
      <c r="D3" s="26" t="str">
        <f>VLOOKUP($B3,$B$37:$U$48,COLUMN(D3)-COLUMN($B3)+1,FALSE)</f>
        <v>CMOS</v>
      </c>
      <c r="E3" s="27" t="str">
        <f t="shared" si="3"/>
        <v>VGA</v>
      </c>
      <c r="F3" s="27">
        <f t="shared" si="3"/>
        <v>100</v>
      </c>
      <c r="G3" s="28">
        <f t="shared" si="3"/>
        <v>9.9</v>
      </c>
      <c r="H3" s="29">
        <f>VLOOKUP($B3,$B$37:$U$48,COLUMN(H3)-COLUMN($B3)+1,TRUE)*SUMIF(W$1:EM$1,$B$5,W3:EM3)/AZ3</f>
        <v>0.32</v>
      </c>
      <c r="I3" s="30">
        <f>VLOOKUP($B3,$B$37:$U$48,COLUMN(I3)-COLUMN($B3)+1,FALSE)</f>
        <v>113</v>
      </c>
      <c r="J3" s="30">
        <f t="shared" si="4"/>
        <v>50</v>
      </c>
      <c r="K3" s="30">
        <f t="shared" si="4"/>
        <v>45</v>
      </c>
      <c r="L3" s="30">
        <f t="shared" si="4"/>
        <v>1.1</v>
      </c>
      <c r="M3" s="30">
        <f t="shared" si="4"/>
        <v>57</v>
      </c>
      <c r="N3" s="31">
        <f t="shared" si="4"/>
        <v>353.125</v>
      </c>
      <c r="O3" s="32">
        <f t="shared" si="4"/>
        <v>8.789461512021624</v>
      </c>
      <c r="P3" s="32">
        <f t="shared" si="4"/>
        <v>7.804820237218406</v>
      </c>
      <c r="Q3" s="32">
        <f t="shared" si="4"/>
        <v>6.39600860846269</v>
      </c>
      <c r="R3" s="33">
        <f t="shared" si="4"/>
        <v>17.253496664211536</v>
      </c>
      <c r="S3" s="31">
        <f t="shared" si="4"/>
        <v>0</v>
      </c>
      <c r="T3" s="34">
        <f t="shared" si="4"/>
        <v>768</v>
      </c>
      <c r="U3" s="33" t="str">
        <f t="shared" si="4"/>
        <v>Mono16</v>
      </c>
      <c r="V3" s="1"/>
      <c r="W3" s="35">
        <f t="shared" si="5"/>
        <v>0.631</v>
      </c>
      <c r="X3" s="36">
        <f t="shared" si="5"/>
        <v>0.662</v>
      </c>
      <c r="Y3" s="36">
        <f t="shared" si="5"/>
        <v>0.691</v>
      </c>
      <c r="Z3" s="36">
        <f t="shared" si="5"/>
        <v>0.729</v>
      </c>
      <c r="AA3" s="36">
        <f t="shared" si="5"/>
        <v>0.763</v>
      </c>
      <c r="AB3" s="36">
        <f t="shared" si="5"/>
        <v>0.792</v>
      </c>
      <c r="AC3" s="36">
        <f t="shared" si="5"/>
        <v>0.823</v>
      </c>
      <c r="AD3" s="36">
        <f t="shared" si="5"/>
        <v>0.849</v>
      </c>
      <c r="AE3" s="36">
        <f t="shared" si="5"/>
        <v>0.864</v>
      </c>
      <c r="AF3" s="36">
        <f t="shared" si="5"/>
        <v>0.871</v>
      </c>
      <c r="AG3" s="36">
        <f t="shared" si="6"/>
        <v>0.877</v>
      </c>
      <c r="AH3" s="36">
        <f t="shared" si="6"/>
        <v>0.886</v>
      </c>
      <c r="AI3" s="36">
        <f t="shared" si="6"/>
        <v>0.893</v>
      </c>
      <c r="AJ3" s="36">
        <f t="shared" si="6"/>
        <v>0.902</v>
      </c>
      <c r="AK3" s="36">
        <f t="shared" si="6"/>
        <v>0.915</v>
      </c>
      <c r="AL3" s="36">
        <f t="shared" si="6"/>
        <v>0.924</v>
      </c>
      <c r="AM3" s="36">
        <f t="shared" si="6"/>
        <v>0.927</v>
      </c>
      <c r="AN3" s="36">
        <f t="shared" si="6"/>
        <v>0.94</v>
      </c>
      <c r="AO3" s="36">
        <f t="shared" si="6"/>
        <v>0.95</v>
      </c>
      <c r="AP3" s="36">
        <f t="shared" si="6"/>
        <v>0.965</v>
      </c>
      <c r="AQ3" s="36">
        <f t="shared" si="7"/>
        <v>0.978</v>
      </c>
      <c r="AR3" s="36">
        <f t="shared" si="7"/>
        <v>0.991</v>
      </c>
      <c r="AS3" s="36">
        <f t="shared" si="7"/>
        <v>1</v>
      </c>
      <c r="AT3" s="36">
        <f t="shared" si="7"/>
        <v>1</v>
      </c>
      <c r="AU3" s="36">
        <f t="shared" si="7"/>
        <v>1</v>
      </c>
      <c r="AV3" s="36">
        <f t="shared" si="7"/>
        <v>0.991</v>
      </c>
      <c r="AW3" s="36">
        <f t="shared" si="7"/>
        <v>0.984</v>
      </c>
      <c r="AX3" s="36">
        <f t="shared" si="7"/>
        <v>0.978</v>
      </c>
      <c r="AY3" s="36">
        <f t="shared" si="7"/>
        <v>0.978</v>
      </c>
      <c r="AZ3" s="37">
        <f t="shared" si="7"/>
        <v>0.984</v>
      </c>
      <c r="BA3" s="36">
        <f t="shared" si="8"/>
        <v>0.991</v>
      </c>
      <c r="BB3" s="36">
        <f t="shared" si="8"/>
        <v>0.984</v>
      </c>
      <c r="BC3" s="36">
        <f t="shared" si="8"/>
        <v>0.968</v>
      </c>
      <c r="BD3" s="36">
        <f t="shared" si="8"/>
        <v>0.956</v>
      </c>
      <c r="BE3" s="36">
        <f t="shared" si="8"/>
        <v>0.953</v>
      </c>
      <c r="BF3" s="36">
        <f t="shared" si="8"/>
        <v>0.953</v>
      </c>
      <c r="BG3" s="36">
        <f t="shared" si="8"/>
        <v>0.956</v>
      </c>
      <c r="BH3" s="36">
        <f t="shared" si="8"/>
        <v>0.959</v>
      </c>
      <c r="BI3" s="36">
        <f t="shared" si="8"/>
        <v>0.965</v>
      </c>
      <c r="BJ3" s="36">
        <f t="shared" si="8"/>
        <v>0.972</v>
      </c>
      <c r="BK3" s="36">
        <f t="shared" si="9"/>
        <v>0.972</v>
      </c>
      <c r="BL3" s="36">
        <f t="shared" si="9"/>
        <v>0.972</v>
      </c>
      <c r="BM3" s="36">
        <f t="shared" si="9"/>
        <v>0.968</v>
      </c>
      <c r="BN3" s="36">
        <f t="shared" si="9"/>
        <v>0.946</v>
      </c>
      <c r="BO3" s="36">
        <f t="shared" si="9"/>
        <v>0.94</v>
      </c>
      <c r="BP3" s="36">
        <f t="shared" si="9"/>
        <v>0.946</v>
      </c>
      <c r="BQ3" s="36">
        <f t="shared" si="9"/>
        <v>0.956</v>
      </c>
      <c r="BR3" s="36">
        <f t="shared" si="9"/>
        <v>0.965</v>
      </c>
      <c r="BS3" s="36">
        <f t="shared" si="9"/>
        <v>0.968</v>
      </c>
      <c r="BT3" s="36">
        <f t="shared" si="9"/>
        <v>0.959</v>
      </c>
      <c r="BU3" s="36">
        <f t="shared" si="10"/>
        <v>0.943</v>
      </c>
      <c r="BV3" s="36">
        <f t="shared" si="10"/>
        <v>0.924</v>
      </c>
      <c r="BW3" s="36">
        <f t="shared" si="10"/>
        <v>0.918</v>
      </c>
      <c r="BX3" s="36">
        <f t="shared" si="10"/>
        <v>0.921</v>
      </c>
      <c r="BY3" s="36">
        <f t="shared" si="10"/>
        <v>0.921</v>
      </c>
      <c r="BZ3" s="36">
        <f t="shared" si="10"/>
        <v>0.902</v>
      </c>
      <c r="CA3" s="36">
        <f t="shared" si="10"/>
        <v>0.89</v>
      </c>
      <c r="CB3" s="36">
        <f t="shared" si="10"/>
        <v>0.874</v>
      </c>
      <c r="CC3" s="36">
        <f t="shared" si="10"/>
        <v>0.864</v>
      </c>
      <c r="CD3" s="36">
        <f t="shared" si="10"/>
        <v>0.861</v>
      </c>
      <c r="CE3" s="36">
        <f t="shared" si="11"/>
        <v>0.864</v>
      </c>
      <c r="CF3" s="36">
        <f t="shared" si="11"/>
        <v>0.864</v>
      </c>
      <c r="CG3" s="36">
        <f t="shared" si="11"/>
        <v>0.861</v>
      </c>
      <c r="CH3" s="36">
        <f t="shared" si="11"/>
        <v>0.842</v>
      </c>
      <c r="CI3" s="36">
        <f t="shared" si="11"/>
        <v>0.82</v>
      </c>
      <c r="CJ3" s="36">
        <f t="shared" si="11"/>
        <v>0.804</v>
      </c>
      <c r="CK3" s="36">
        <f t="shared" si="11"/>
        <v>0.789</v>
      </c>
      <c r="CL3" s="36">
        <f t="shared" si="11"/>
        <v>0.776</v>
      </c>
      <c r="CM3" s="36">
        <f t="shared" si="11"/>
        <v>0.763</v>
      </c>
      <c r="CN3" s="36">
        <f t="shared" si="11"/>
        <v>0.748</v>
      </c>
      <c r="CO3" s="36">
        <f t="shared" si="12"/>
        <v>0.729</v>
      </c>
      <c r="CP3" s="36">
        <f t="shared" si="12"/>
        <v>0.713</v>
      </c>
      <c r="CQ3" s="36">
        <f t="shared" si="12"/>
        <v>0.703</v>
      </c>
      <c r="CR3" s="36">
        <f t="shared" si="12"/>
        <v>0.694</v>
      </c>
      <c r="CS3" s="36">
        <f t="shared" si="12"/>
        <v>0.688</v>
      </c>
      <c r="CT3" s="36">
        <f t="shared" si="12"/>
        <v>0.681</v>
      </c>
      <c r="CU3" s="36">
        <f t="shared" si="12"/>
        <v>0.675</v>
      </c>
      <c r="CV3" s="36">
        <f t="shared" si="12"/>
        <v>0.666</v>
      </c>
      <c r="CW3" s="36">
        <f t="shared" si="12"/>
        <v>0.647</v>
      </c>
      <c r="CX3" s="36">
        <f t="shared" si="12"/>
        <v>0.631</v>
      </c>
      <c r="CY3" s="36">
        <f t="shared" si="13"/>
        <v>0.618</v>
      </c>
      <c r="CZ3" s="36">
        <f t="shared" si="13"/>
        <v>0.599</v>
      </c>
      <c r="DA3" s="36">
        <f t="shared" si="13"/>
        <v>0.587</v>
      </c>
      <c r="DB3" s="36">
        <f t="shared" si="13"/>
        <v>0.571</v>
      </c>
      <c r="DC3" s="36">
        <f t="shared" si="13"/>
        <v>0.555</v>
      </c>
      <c r="DD3" s="36">
        <f t="shared" si="13"/>
        <v>0.536</v>
      </c>
      <c r="DE3" s="36">
        <f t="shared" si="13"/>
        <v>0.521</v>
      </c>
      <c r="DF3" s="36">
        <f t="shared" si="13"/>
        <v>0.505</v>
      </c>
      <c r="DG3" s="36">
        <f t="shared" si="13"/>
        <v>0.495</v>
      </c>
      <c r="DH3" s="36">
        <f t="shared" si="13"/>
        <v>0.479</v>
      </c>
      <c r="DI3" s="36">
        <f t="shared" si="14"/>
        <v>0.464</v>
      </c>
      <c r="DJ3" s="36">
        <f t="shared" si="14"/>
        <v>0.445</v>
      </c>
      <c r="DK3" s="36">
        <f t="shared" si="14"/>
        <v>0.429</v>
      </c>
      <c r="DL3" s="36">
        <f t="shared" si="14"/>
        <v>0.413</v>
      </c>
      <c r="DM3" s="36">
        <f t="shared" si="14"/>
        <v>0.401</v>
      </c>
      <c r="DN3" s="36">
        <f t="shared" si="14"/>
        <v>0.394</v>
      </c>
      <c r="DO3" s="36">
        <f t="shared" si="14"/>
        <v>0.388</v>
      </c>
      <c r="DP3" s="36">
        <f t="shared" si="14"/>
        <v>0.372</v>
      </c>
      <c r="DQ3" s="36">
        <f t="shared" si="14"/>
        <v>0.353</v>
      </c>
      <c r="DR3" s="36">
        <f t="shared" si="14"/>
        <v>0.325</v>
      </c>
      <c r="DS3" s="36">
        <f t="shared" si="15"/>
        <v>0.3</v>
      </c>
      <c r="DT3" s="36">
        <f t="shared" si="15"/>
        <v>0.279</v>
      </c>
      <c r="DU3" s="36">
        <f t="shared" si="15"/>
        <v>0.262</v>
      </c>
      <c r="DV3" s="36">
        <f t="shared" si="15"/>
        <v>0.251</v>
      </c>
      <c r="DW3" s="36">
        <f t="shared" si="15"/>
        <v>0.244</v>
      </c>
      <c r="DX3" s="36">
        <f t="shared" si="15"/>
        <v>0.24</v>
      </c>
      <c r="DY3" s="36">
        <f t="shared" si="15"/>
        <v>0.235</v>
      </c>
      <c r="DZ3" s="36">
        <f t="shared" si="15"/>
        <v>0.222</v>
      </c>
      <c r="EA3" s="36">
        <f t="shared" si="15"/>
        <v>0.215</v>
      </c>
      <c r="EB3" s="36">
        <f t="shared" si="15"/>
        <v>0.199</v>
      </c>
      <c r="EC3" s="36">
        <f t="shared" si="16"/>
        <v>0.181</v>
      </c>
      <c r="ED3" s="36">
        <f t="shared" si="16"/>
        <v>0.16</v>
      </c>
      <c r="EE3" s="36">
        <f t="shared" si="16"/>
        <v>0.142</v>
      </c>
      <c r="EF3" s="36">
        <f t="shared" si="16"/>
        <v>0.128</v>
      </c>
      <c r="EG3" s="36">
        <f t="shared" si="16"/>
        <v>0.115</v>
      </c>
      <c r="EH3" s="36">
        <f t="shared" si="16"/>
        <v>0.112</v>
      </c>
      <c r="EI3" s="36">
        <f t="shared" si="16"/>
        <v>0.109</v>
      </c>
      <c r="EJ3" s="36">
        <f t="shared" si="16"/>
        <v>0.105</v>
      </c>
      <c r="EK3" s="36">
        <f t="shared" si="16"/>
        <v>0.101</v>
      </c>
      <c r="EL3" s="36">
        <f t="shared" si="16"/>
        <v>0.096</v>
      </c>
      <c r="EM3" s="38">
        <f t="shared" si="16"/>
        <v>0.091</v>
      </c>
    </row>
    <row r="4" ht="12.75">
      <c r="C4" s="39" t="s">
        <v>53</v>
      </c>
    </row>
    <row r="5" spans="1:30" ht="12.75">
      <c r="A5" s="12" t="s">
        <v>43</v>
      </c>
      <c r="B5" s="112">
        <v>545</v>
      </c>
      <c r="C5" s="45" t="s">
        <v>58</v>
      </c>
      <c r="D5" s="46"/>
      <c r="E5" s="47"/>
      <c r="F5" s="47"/>
      <c r="G5" s="47"/>
      <c r="H5" s="47"/>
      <c r="I5" s="48"/>
      <c r="J5" s="48"/>
      <c r="K5" s="48"/>
      <c r="L5" s="48"/>
      <c r="M5" s="49"/>
      <c r="N5" s="50"/>
      <c r="O5" s="50"/>
      <c r="P5" s="51"/>
      <c r="Q5" s="51"/>
      <c r="R5" s="51"/>
      <c r="S5" s="51"/>
      <c r="T5" s="51"/>
      <c r="U5" s="52"/>
      <c r="V5" s="52"/>
      <c r="W5" s="52"/>
      <c r="X5" s="1"/>
      <c r="Y5" s="43"/>
      <c r="Z5" s="43"/>
      <c r="AB5" s="44"/>
      <c r="AD5" s="43"/>
    </row>
    <row r="7" spans="1:6" ht="12.75">
      <c r="A7" s="12" t="s">
        <v>27</v>
      </c>
      <c r="B7" s="113">
        <v>11</v>
      </c>
      <c r="F7" s="53"/>
    </row>
    <row r="8" spans="1:3" ht="12.75">
      <c r="A8" s="12" t="str">
        <f>"A : SNR "&amp;B2&amp;" "&amp;C2&amp;" [bit]"</f>
        <v>A : SNR A102f temporal [bit]</v>
      </c>
      <c r="B8" s="44">
        <f>IF(C2=temporal,LOG($H$2*2^$B$7/SQRT($H$2*2^$B$7+($I$2^2)),2),LOG($H$2*2^$B$7/SQRT($H$2*2^$B$7+($I$2^2+$K$2^2+(($L$2/100)*$H$2*2^$B$7)^2)),2))</f>
        <v>5.028390804003573</v>
      </c>
      <c r="C8" s="46">
        <f>IF(OR($B$7&gt;R2,B8&lt;0),"Not Valid","")</f>
      </c>
    </row>
    <row r="9" spans="1:3" ht="12.75">
      <c r="A9" s="12" t="str">
        <f>"B : SNR "&amp;B3&amp;" "&amp;C3&amp;" [bit]"</f>
        <v>B : SNR A60xf temporal [bit]</v>
      </c>
      <c r="B9" s="44">
        <f>IF(C3=temporal,LOG($H$3*2^$B$7/SQRT($H$3*2^$B$7+($I$3^2)),2),LOG($H$3*2^$B$7/SQRT($H$3*2^$B$7+($I$3^2+$K$3^2+(($L$3/100)*$H$3*2^$B$7)^2)),2))</f>
        <v>2.499860965426598</v>
      </c>
      <c r="C9" s="46">
        <f>IF(OR($B$7&gt;R3,B9&lt;0),"Not Valid","")</f>
      </c>
    </row>
    <row r="10" spans="1:3" ht="12.75">
      <c r="A10" s="12" t="s">
        <v>54</v>
      </c>
      <c r="B10" s="54">
        <f>2^(B8-B9)</f>
        <v>5.769834103641023</v>
      </c>
      <c r="C10" s="46">
        <f>IF(OR(C8&lt;&gt;"",C9&lt;&gt;""),"Not Valid","")</f>
      </c>
    </row>
    <row r="12" spans="1:6" ht="12.75">
      <c r="A12" s="12" t="s">
        <v>28</v>
      </c>
      <c r="B12" s="113">
        <v>5</v>
      </c>
      <c r="F12" s="53"/>
    </row>
    <row r="13" spans="1:3" ht="12.75">
      <c r="A13" s="12" t="str">
        <f>"A : #photon "&amp;B2&amp;" "&amp;C2&amp;" [bit]"</f>
        <v>A : #photon A102f temporal [bit]</v>
      </c>
      <c r="B13" s="44">
        <f>IF(C2=temporal,LOG((2^$B$12/H2)*(2^$B$12/2+SQRT((2^$B$12/2)^2+I2^2)),2),LOG((2^$B$12/(H2*(1-(2^$B$12)^2*(L2/100)^2)))*((2^$B$12/2)+SQRT((2^$B$12/2)^2+($I$2^2+$K$2^2)*(1-(2^$B$12)^2*(L2/100)^2))),2))</f>
        <v>10.946806434756681</v>
      </c>
      <c r="C13" s="40">
        <f>IF($B$12&gt;IF(C2=temporal,P2,Q2),"Not Valid","")</f>
      </c>
    </row>
    <row r="14" spans="1:3" ht="12.75">
      <c r="A14" s="12" t="str">
        <f>"B : #photon "&amp;B3&amp;" "&amp;C3&amp;" [bit]"</f>
        <v>B : #photon A60xf temporal [bit]</v>
      </c>
      <c r="B14" s="44">
        <f>IF(C3=temporal,LOG((2^$B$12/H3)*(2^$B$12/2+SQRT((2^$B$12/2)^2+I3^2)),2),LOG((2^$B$12/(H3*(1-(2^$B$12)^2*(L3/100)^2)))*((2^$B$12/2)+SQRT((2^$B$12/2)^2+($I$3^2+$K$3^2)*(1-(2^$B$12)^2*(L3/100)^2))),2))</f>
        <v>13.667634070648306</v>
      </c>
      <c r="C14" s="40">
        <f>IF($B$12&gt;IF(C3=temporal,P3,Q3),"Not Valid","")</f>
      </c>
    </row>
    <row r="15" spans="1:3" ht="12.75">
      <c r="A15" s="12" t="s">
        <v>57</v>
      </c>
      <c r="B15" s="54">
        <f>2^(B14-B13)</f>
        <v>6.592509001158802</v>
      </c>
      <c r="C15" s="40">
        <f>IF(OR(C13&lt;&gt;"",C14&lt;&gt;""),"Not Valid","")</f>
      </c>
    </row>
    <row r="16" spans="1:2" ht="12.75">
      <c r="A16" s="46"/>
      <c r="B16" s="55"/>
    </row>
    <row r="17" spans="1:2" ht="12.75">
      <c r="A17" s="12" t="str">
        <f>B2&amp;" : Y [DN]"</f>
        <v>A102f : Y [DN]</v>
      </c>
      <c r="B17" s="114">
        <v>170</v>
      </c>
    </row>
    <row r="18" spans="1:2" ht="12.75">
      <c r="A18" s="12" t="str">
        <f>B2&amp;" : Y.dark [DN]"</f>
        <v>A102f : Y.dark [DN]</v>
      </c>
      <c r="B18" s="114">
        <v>8</v>
      </c>
    </row>
    <row r="19" spans="1:3" ht="12.75">
      <c r="A19" s="12" t="str">
        <f>B2&amp;" : µ.p [bit]"</f>
        <v>A102f : µ.p [bit]</v>
      </c>
      <c r="B19" s="56">
        <f>LOG((B17-B18)/(H2*M2),2)</f>
        <v>5.951440013416406</v>
      </c>
      <c r="C19" s="40" t="s">
        <v>42</v>
      </c>
    </row>
    <row r="22" spans="1:2" ht="12.75">
      <c r="A22" s="46"/>
      <c r="B22" s="55"/>
    </row>
    <row r="23" spans="1:2" ht="12.75">
      <c r="A23" s="46"/>
      <c r="B23" s="55"/>
    </row>
    <row r="24" spans="1:2" ht="12.75">
      <c r="A24" s="46"/>
      <c r="B24" s="55"/>
    </row>
    <row r="25" spans="1:2" ht="12.75">
      <c r="A25" s="46"/>
      <c r="B25" s="55"/>
    </row>
    <row r="26" spans="1:2" ht="12.75">
      <c r="A26" s="46"/>
      <c r="B26" s="55"/>
    </row>
    <row r="27" spans="1:2" ht="12.75">
      <c r="A27" s="46"/>
      <c r="B27" s="55"/>
    </row>
    <row r="28" spans="1:2" ht="12.75">
      <c r="A28" s="46"/>
      <c r="B28" s="55"/>
    </row>
    <row r="29" spans="1:2" ht="12.75">
      <c r="A29" s="46"/>
      <c r="B29" s="55"/>
    </row>
    <row r="30" spans="1:2" ht="12.75">
      <c r="A30" s="46"/>
      <c r="B30" s="55"/>
    </row>
    <row r="31" spans="1:2" ht="12.75">
      <c r="A31" s="46"/>
      <c r="B31" s="55"/>
    </row>
    <row r="32" spans="1:2" ht="12.75">
      <c r="A32" s="46"/>
      <c r="B32" s="55"/>
    </row>
    <row r="33" spans="1:2" ht="12.75">
      <c r="A33" s="46"/>
      <c r="B33" s="55"/>
    </row>
    <row r="34" spans="1:2" ht="12.75">
      <c r="A34" s="46"/>
      <c r="B34" s="55"/>
    </row>
    <row r="35" ht="13.5" thickBot="1">
      <c r="B35" s="55"/>
    </row>
    <row r="36" spans="1:143" ht="132" thickBot="1">
      <c r="A36" s="11"/>
      <c r="B36" s="2" t="s">
        <v>24</v>
      </c>
      <c r="C36" s="2"/>
      <c r="D36" s="2" t="s">
        <v>21</v>
      </c>
      <c r="E36" s="3" t="s">
        <v>20</v>
      </c>
      <c r="F36" s="3" t="s">
        <v>23</v>
      </c>
      <c r="G36" s="4" t="s">
        <v>39</v>
      </c>
      <c r="H36" s="2" t="s">
        <v>38</v>
      </c>
      <c r="I36" s="3" t="s">
        <v>14</v>
      </c>
      <c r="J36" s="3" t="s">
        <v>40</v>
      </c>
      <c r="K36" s="3" t="s">
        <v>44</v>
      </c>
      <c r="L36" s="3" t="s">
        <v>45</v>
      </c>
      <c r="M36" s="3" t="s">
        <v>46</v>
      </c>
      <c r="N36" s="2" t="s">
        <v>41</v>
      </c>
      <c r="O36" s="3" t="s">
        <v>15</v>
      </c>
      <c r="P36" s="3" t="s">
        <v>55</v>
      </c>
      <c r="Q36" s="3" t="s">
        <v>56</v>
      </c>
      <c r="R36" s="3" t="s">
        <v>36</v>
      </c>
      <c r="S36" s="5" t="s">
        <v>48</v>
      </c>
      <c r="T36" s="6" t="s">
        <v>49</v>
      </c>
      <c r="U36" s="7" t="s">
        <v>50</v>
      </c>
      <c r="V36" s="8" t="s">
        <v>47</v>
      </c>
      <c r="W36" s="57">
        <v>400</v>
      </c>
      <c r="X36" s="58">
        <v>405</v>
      </c>
      <c r="Y36" s="58">
        <v>410</v>
      </c>
      <c r="Z36" s="58">
        <v>415</v>
      </c>
      <c r="AA36" s="58">
        <v>420</v>
      </c>
      <c r="AB36" s="58">
        <v>425</v>
      </c>
      <c r="AC36" s="58">
        <v>430</v>
      </c>
      <c r="AD36" s="58">
        <v>435</v>
      </c>
      <c r="AE36" s="58">
        <v>440</v>
      </c>
      <c r="AF36" s="58">
        <v>445</v>
      </c>
      <c r="AG36" s="58">
        <v>450</v>
      </c>
      <c r="AH36" s="58">
        <v>455</v>
      </c>
      <c r="AI36" s="58">
        <v>460</v>
      </c>
      <c r="AJ36" s="58">
        <v>465</v>
      </c>
      <c r="AK36" s="58">
        <v>470</v>
      </c>
      <c r="AL36" s="58">
        <v>475</v>
      </c>
      <c r="AM36" s="58">
        <v>480</v>
      </c>
      <c r="AN36" s="58">
        <v>485</v>
      </c>
      <c r="AO36" s="58">
        <v>490</v>
      </c>
      <c r="AP36" s="58">
        <v>495</v>
      </c>
      <c r="AQ36" s="58">
        <v>500</v>
      </c>
      <c r="AR36" s="58">
        <v>505</v>
      </c>
      <c r="AS36" s="58">
        <v>510</v>
      </c>
      <c r="AT36" s="58">
        <v>515</v>
      </c>
      <c r="AU36" s="58">
        <v>520</v>
      </c>
      <c r="AV36" s="58">
        <v>525</v>
      </c>
      <c r="AW36" s="58">
        <v>530</v>
      </c>
      <c r="AX36" s="58">
        <v>535</v>
      </c>
      <c r="AY36" s="58">
        <v>540</v>
      </c>
      <c r="AZ36" s="59">
        <v>545</v>
      </c>
      <c r="BA36" s="58">
        <v>550</v>
      </c>
      <c r="BB36" s="58">
        <v>555</v>
      </c>
      <c r="BC36" s="58">
        <v>560</v>
      </c>
      <c r="BD36" s="58">
        <v>565</v>
      </c>
      <c r="BE36" s="58">
        <v>570</v>
      </c>
      <c r="BF36" s="58">
        <v>575</v>
      </c>
      <c r="BG36" s="58">
        <v>580</v>
      </c>
      <c r="BH36" s="58">
        <v>585</v>
      </c>
      <c r="BI36" s="58">
        <v>590</v>
      </c>
      <c r="BJ36" s="58">
        <v>595</v>
      </c>
      <c r="BK36" s="58">
        <v>600</v>
      </c>
      <c r="BL36" s="58">
        <v>605</v>
      </c>
      <c r="BM36" s="58">
        <v>610</v>
      </c>
      <c r="BN36" s="58">
        <v>615</v>
      </c>
      <c r="BO36" s="58">
        <v>620</v>
      </c>
      <c r="BP36" s="58">
        <v>625</v>
      </c>
      <c r="BQ36" s="58">
        <v>630</v>
      </c>
      <c r="BR36" s="58">
        <v>635</v>
      </c>
      <c r="BS36" s="58">
        <v>640</v>
      </c>
      <c r="BT36" s="58">
        <v>645</v>
      </c>
      <c r="BU36" s="58">
        <v>650</v>
      </c>
      <c r="BV36" s="58">
        <v>655</v>
      </c>
      <c r="BW36" s="58">
        <v>660</v>
      </c>
      <c r="BX36" s="58">
        <v>665</v>
      </c>
      <c r="BY36" s="58">
        <v>670</v>
      </c>
      <c r="BZ36" s="58">
        <v>675</v>
      </c>
      <c r="CA36" s="58">
        <v>680</v>
      </c>
      <c r="CB36" s="58">
        <v>685</v>
      </c>
      <c r="CC36" s="58">
        <v>690</v>
      </c>
      <c r="CD36" s="58">
        <v>695</v>
      </c>
      <c r="CE36" s="58">
        <v>700</v>
      </c>
      <c r="CF36" s="58">
        <v>705</v>
      </c>
      <c r="CG36" s="58">
        <v>710</v>
      </c>
      <c r="CH36" s="58">
        <v>715</v>
      </c>
      <c r="CI36" s="58">
        <v>720</v>
      </c>
      <c r="CJ36" s="58">
        <v>725</v>
      </c>
      <c r="CK36" s="58">
        <v>730</v>
      </c>
      <c r="CL36" s="58">
        <v>735</v>
      </c>
      <c r="CM36" s="58">
        <v>740</v>
      </c>
      <c r="CN36" s="58">
        <v>745</v>
      </c>
      <c r="CO36" s="58">
        <v>750</v>
      </c>
      <c r="CP36" s="58">
        <v>755</v>
      </c>
      <c r="CQ36" s="58">
        <v>760</v>
      </c>
      <c r="CR36" s="58">
        <v>765</v>
      </c>
      <c r="CS36" s="58">
        <v>770</v>
      </c>
      <c r="CT36" s="58">
        <v>775</v>
      </c>
      <c r="CU36" s="58">
        <v>780</v>
      </c>
      <c r="CV36" s="58">
        <v>785</v>
      </c>
      <c r="CW36" s="58">
        <v>790</v>
      </c>
      <c r="CX36" s="58">
        <v>795</v>
      </c>
      <c r="CY36" s="58">
        <v>800</v>
      </c>
      <c r="CZ36" s="58">
        <v>805</v>
      </c>
      <c r="DA36" s="58">
        <v>810</v>
      </c>
      <c r="DB36" s="58">
        <v>815</v>
      </c>
      <c r="DC36" s="58">
        <v>820</v>
      </c>
      <c r="DD36" s="58">
        <v>825</v>
      </c>
      <c r="DE36" s="58">
        <v>830</v>
      </c>
      <c r="DF36" s="58">
        <v>835</v>
      </c>
      <c r="DG36" s="58">
        <v>840</v>
      </c>
      <c r="DH36" s="58">
        <v>845</v>
      </c>
      <c r="DI36" s="58">
        <v>850</v>
      </c>
      <c r="DJ36" s="58">
        <v>855</v>
      </c>
      <c r="DK36" s="58">
        <v>860</v>
      </c>
      <c r="DL36" s="58">
        <v>865</v>
      </c>
      <c r="DM36" s="58">
        <v>870</v>
      </c>
      <c r="DN36" s="58">
        <v>875</v>
      </c>
      <c r="DO36" s="58">
        <v>880</v>
      </c>
      <c r="DP36" s="58">
        <v>885</v>
      </c>
      <c r="DQ36" s="58">
        <v>890</v>
      </c>
      <c r="DR36" s="58">
        <v>895</v>
      </c>
      <c r="DS36" s="58">
        <v>900</v>
      </c>
      <c r="DT36" s="58">
        <v>905</v>
      </c>
      <c r="DU36" s="58">
        <v>910</v>
      </c>
      <c r="DV36" s="58">
        <v>915</v>
      </c>
      <c r="DW36" s="58">
        <v>920</v>
      </c>
      <c r="DX36" s="58">
        <v>925</v>
      </c>
      <c r="DY36" s="58">
        <v>930</v>
      </c>
      <c r="DZ36" s="58">
        <v>935</v>
      </c>
      <c r="EA36" s="58">
        <v>940</v>
      </c>
      <c r="EB36" s="58">
        <v>945</v>
      </c>
      <c r="EC36" s="58">
        <v>950</v>
      </c>
      <c r="ED36" s="58">
        <v>955</v>
      </c>
      <c r="EE36" s="58">
        <v>960</v>
      </c>
      <c r="EF36" s="58">
        <v>965</v>
      </c>
      <c r="EG36" s="58">
        <v>970</v>
      </c>
      <c r="EH36" s="58">
        <v>975</v>
      </c>
      <c r="EI36" s="58">
        <v>980</v>
      </c>
      <c r="EJ36" s="58">
        <v>985</v>
      </c>
      <c r="EK36" s="58">
        <v>990</v>
      </c>
      <c r="EL36" s="58">
        <v>995</v>
      </c>
      <c r="EM36" s="60">
        <v>1000</v>
      </c>
    </row>
    <row r="37" spans="2:143" ht="12.75">
      <c r="B37" s="61" t="s">
        <v>0</v>
      </c>
      <c r="C37" s="62"/>
      <c r="D37" s="13" t="s">
        <v>7</v>
      </c>
      <c r="E37" s="14" t="s">
        <v>9</v>
      </c>
      <c r="F37" s="14">
        <v>15</v>
      </c>
      <c r="G37" s="15">
        <v>6.45</v>
      </c>
      <c r="H37" s="63">
        <v>0.557</v>
      </c>
      <c r="I37" s="64">
        <v>9</v>
      </c>
      <c r="J37" s="64">
        <v>18</v>
      </c>
      <c r="K37" s="64">
        <v>1.6</v>
      </c>
      <c r="L37" s="64">
        <v>0.6</v>
      </c>
      <c r="M37" s="64">
        <v>4.7</v>
      </c>
      <c r="N37" s="18">
        <f aca="true" t="shared" si="17" ref="N37:N48">I37/H37</f>
        <v>16.157989228007178</v>
      </c>
      <c r="O37" s="19">
        <f>IF(I37&gt;0,LOG(J37*1000/I37,2),"")</f>
        <v>10.965784284662087</v>
      </c>
      <c r="P37" s="19">
        <f aca="true" t="shared" si="18" ref="P37:P48">LOG(SQRT(1000*J37),2)</f>
        <v>7.0678546430522005</v>
      </c>
      <c r="Q37" s="19">
        <f>LOG(SQRT(1000*J37)/SQRT(1+(L37/100)^2*1000*J37),2)</f>
        <v>6.707496521791634</v>
      </c>
      <c r="R37" s="20">
        <f aca="true" t="shared" si="19" ref="R37:R48">LOG(1000*J37/H37,2)</f>
        <v>14.979960053426455</v>
      </c>
      <c r="S37" s="18">
        <v>192</v>
      </c>
      <c r="T37" s="21">
        <v>11</v>
      </c>
      <c r="U37" s="20" t="s">
        <v>51</v>
      </c>
      <c r="V37" s="65"/>
      <c r="W37" s="66">
        <v>0.601</v>
      </c>
      <c r="X37" s="67">
        <v>0.665</v>
      </c>
      <c r="Y37" s="67">
        <v>0.719</v>
      </c>
      <c r="Z37" s="67">
        <v>0.765</v>
      </c>
      <c r="AA37" s="67">
        <v>0.806</v>
      </c>
      <c r="AB37" s="67">
        <v>0.842</v>
      </c>
      <c r="AC37" s="67">
        <v>0.87</v>
      </c>
      <c r="AD37" s="67">
        <v>0.888</v>
      </c>
      <c r="AE37" s="67">
        <v>0.902</v>
      </c>
      <c r="AF37" s="68">
        <v>0.913</v>
      </c>
      <c r="AG37" s="67">
        <v>0.928</v>
      </c>
      <c r="AH37" s="67">
        <v>0.939</v>
      </c>
      <c r="AI37" s="67">
        <v>0.95</v>
      </c>
      <c r="AJ37" s="67">
        <v>0.961</v>
      </c>
      <c r="AK37" s="67">
        <v>0.97</v>
      </c>
      <c r="AL37" s="67">
        <v>0.98</v>
      </c>
      <c r="AM37" s="67">
        <v>0.987</v>
      </c>
      <c r="AN37" s="67">
        <v>0.992</v>
      </c>
      <c r="AO37" s="67">
        <v>0.997</v>
      </c>
      <c r="AP37" s="67">
        <v>0.999</v>
      </c>
      <c r="AQ37" s="67">
        <v>1</v>
      </c>
      <c r="AR37" s="67">
        <v>0.998</v>
      </c>
      <c r="AS37" s="67">
        <v>0.991</v>
      </c>
      <c r="AT37" s="67">
        <v>0.982</v>
      </c>
      <c r="AU37" s="67">
        <v>0.969</v>
      </c>
      <c r="AV37" s="67">
        <v>0.959</v>
      </c>
      <c r="AW37" s="67">
        <v>0.948</v>
      </c>
      <c r="AX37" s="67">
        <v>0.946</v>
      </c>
      <c r="AY37" s="67">
        <v>0.938</v>
      </c>
      <c r="AZ37" s="69">
        <v>0.93</v>
      </c>
      <c r="BA37" s="67">
        <v>0.919</v>
      </c>
      <c r="BB37" s="67">
        <v>0.907</v>
      </c>
      <c r="BC37" s="67">
        <v>0.896</v>
      </c>
      <c r="BD37" s="67">
        <v>0.885</v>
      </c>
      <c r="BE37" s="67">
        <v>0.874</v>
      </c>
      <c r="BF37" s="67">
        <v>0.861</v>
      </c>
      <c r="BG37" s="67">
        <v>0.85</v>
      </c>
      <c r="BH37" s="67">
        <v>0.838</v>
      </c>
      <c r="BI37" s="67">
        <v>0.826</v>
      </c>
      <c r="BJ37" s="67">
        <v>0.815</v>
      </c>
      <c r="BK37" s="67">
        <v>0.803</v>
      </c>
      <c r="BL37" s="67">
        <v>0.793</v>
      </c>
      <c r="BM37" s="67">
        <v>0.782</v>
      </c>
      <c r="BN37" s="67">
        <v>0.773</v>
      </c>
      <c r="BO37" s="67">
        <v>0.763</v>
      </c>
      <c r="BP37" s="67">
        <v>0.754</v>
      </c>
      <c r="BQ37" s="67">
        <v>0.742</v>
      </c>
      <c r="BR37" s="67">
        <v>0.727</v>
      </c>
      <c r="BS37" s="67">
        <v>0.708</v>
      </c>
      <c r="BT37" s="67">
        <v>0.691</v>
      </c>
      <c r="BU37" s="67">
        <v>0.678</v>
      </c>
      <c r="BV37" s="67">
        <v>0.668</v>
      </c>
      <c r="BW37" s="67">
        <v>0.657</v>
      </c>
      <c r="BX37" s="67">
        <v>0.636</v>
      </c>
      <c r="BY37" s="67">
        <v>0.615</v>
      </c>
      <c r="BZ37" s="67">
        <v>0.595</v>
      </c>
      <c r="CA37" s="67">
        <v>0.575</v>
      </c>
      <c r="CB37" s="67">
        <v>0.554</v>
      </c>
      <c r="CC37" s="67">
        <v>0.536</v>
      </c>
      <c r="CD37" s="67">
        <v>0.52</v>
      </c>
      <c r="CE37" s="67">
        <v>0.505</v>
      </c>
      <c r="CF37" s="67">
        <v>0.498</v>
      </c>
      <c r="CG37" s="67">
        <v>0.496</v>
      </c>
      <c r="CH37" s="67">
        <v>0.488</v>
      </c>
      <c r="CI37" s="67">
        <v>0.475</v>
      </c>
      <c r="CJ37" s="67">
        <v>0.461</v>
      </c>
      <c r="CK37" s="67">
        <v>0.447</v>
      </c>
      <c r="CL37" s="67">
        <v>0.429</v>
      </c>
      <c r="CM37" s="67">
        <v>0.413</v>
      </c>
      <c r="CN37" s="67">
        <v>0.398</v>
      </c>
      <c r="CO37" s="67">
        <v>0.383</v>
      </c>
      <c r="CP37" s="67">
        <v>0.367</v>
      </c>
      <c r="CQ37" s="67">
        <v>0.351</v>
      </c>
      <c r="CR37" s="67">
        <v>0.337</v>
      </c>
      <c r="CS37" s="67">
        <v>0.322</v>
      </c>
      <c r="CT37" s="67">
        <v>0.308</v>
      </c>
      <c r="CU37" s="67">
        <v>0.296</v>
      </c>
      <c r="CV37" s="67">
        <v>0.287</v>
      </c>
      <c r="CW37" s="67">
        <v>0.278</v>
      </c>
      <c r="CX37" s="67">
        <v>0.27</v>
      </c>
      <c r="CY37" s="67">
        <v>0.261</v>
      </c>
      <c r="CZ37" s="67">
        <v>0.245</v>
      </c>
      <c r="DA37" s="67">
        <v>0.221</v>
      </c>
      <c r="DB37" s="67">
        <v>0.211</v>
      </c>
      <c r="DC37" s="67">
        <v>0.205</v>
      </c>
      <c r="DD37" s="67">
        <v>0.202</v>
      </c>
      <c r="DE37" s="67">
        <v>0.2</v>
      </c>
      <c r="DF37" s="67">
        <v>0.197</v>
      </c>
      <c r="DG37" s="67">
        <v>0.188</v>
      </c>
      <c r="DH37" s="67">
        <v>0.176</v>
      </c>
      <c r="DI37" s="67">
        <v>0.164</v>
      </c>
      <c r="DJ37" s="67">
        <v>0.155</v>
      </c>
      <c r="DK37" s="67">
        <v>0.147</v>
      </c>
      <c r="DL37" s="67">
        <v>0.141</v>
      </c>
      <c r="DM37" s="67">
        <v>0.137</v>
      </c>
      <c r="DN37" s="67">
        <v>0.134</v>
      </c>
      <c r="DO37" s="67">
        <v>0.131</v>
      </c>
      <c r="DP37" s="67">
        <v>0.129</v>
      </c>
      <c r="DQ37" s="67">
        <v>0.125</v>
      </c>
      <c r="DR37" s="67">
        <v>0.118</v>
      </c>
      <c r="DS37" s="67">
        <v>0.108</v>
      </c>
      <c r="DT37" s="67">
        <v>0.102</v>
      </c>
      <c r="DU37" s="67">
        <v>0.098</v>
      </c>
      <c r="DV37" s="67">
        <v>0.094</v>
      </c>
      <c r="DW37" s="67">
        <v>0.091</v>
      </c>
      <c r="DX37" s="67">
        <v>0.088</v>
      </c>
      <c r="DY37" s="67">
        <v>0.085</v>
      </c>
      <c r="DZ37" s="67">
        <v>0.082</v>
      </c>
      <c r="EA37" s="67">
        <v>0.079</v>
      </c>
      <c r="EB37" s="67">
        <v>0.076</v>
      </c>
      <c r="EC37" s="67">
        <v>0.073</v>
      </c>
      <c r="ED37" s="67">
        <v>0.07</v>
      </c>
      <c r="EE37" s="67">
        <v>0.068</v>
      </c>
      <c r="EF37" s="67">
        <v>0.065</v>
      </c>
      <c r="EG37" s="67">
        <v>0.062</v>
      </c>
      <c r="EH37" s="67">
        <v>0.059</v>
      </c>
      <c r="EI37" s="67">
        <v>0.054</v>
      </c>
      <c r="EJ37" s="67">
        <v>0.05</v>
      </c>
      <c r="EK37" s="67">
        <v>0.045</v>
      </c>
      <c r="EL37" s="67">
        <v>0.038</v>
      </c>
      <c r="EM37" s="70">
        <v>0.032</v>
      </c>
    </row>
    <row r="38" spans="2:143" ht="12.75">
      <c r="B38" s="71" t="s">
        <v>1</v>
      </c>
      <c r="C38" s="72"/>
      <c r="D38" s="73" t="s">
        <v>7</v>
      </c>
      <c r="E38" s="47" t="s">
        <v>10</v>
      </c>
      <c r="F38" s="47">
        <v>73</v>
      </c>
      <c r="G38" s="74">
        <v>9.9</v>
      </c>
      <c r="H38" s="75">
        <v>0.38</v>
      </c>
      <c r="I38" s="50">
        <v>23</v>
      </c>
      <c r="J38" s="50">
        <v>20</v>
      </c>
      <c r="K38" s="76">
        <v>0</v>
      </c>
      <c r="L38" s="76">
        <v>0</v>
      </c>
      <c r="M38" s="76">
        <v>1</v>
      </c>
      <c r="N38" s="77">
        <f t="shared" si="17"/>
        <v>60.526315789473685</v>
      </c>
      <c r="O38" s="52">
        <f aca="true" t="shared" si="20" ref="O38:O48">IF(I38&gt;0,LOG(J38*1000/I38,2),"")</f>
        <v>9.764150423492437</v>
      </c>
      <c r="P38" s="52">
        <f t="shared" si="18"/>
        <v>7.143856189774725</v>
      </c>
      <c r="Q38" s="52">
        <f aca="true" t="shared" si="21" ref="Q38:Q48">LOG(SQRT(1000*J38)/SQRT(1+(L38/100)^2*1000*J38),2)</f>
        <v>7.143856189774725</v>
      </c>
      <c r="R38" s="78">
        <f t="shared" si="19"/>
        <v>15.683641055880589</v>
      </c>
      <c r="S38" s="77"/>
      <c r="T38" s="51"/>
      <c r="U38" s="78" t="s">
        <v>51</v>
      </c>
      <c r="V38" s="65"/>
      <c r="W38" s="79">
        <v>0.723</v>
      </c>
      <c r="X38" s="80">
        <v>0.746</v>
      </c>
      <c r="Y38" s="80">
        <v>0.77</v>
      </c>
      <c r="Z38" s="80">
        <v>0.79</v>
      </c>
      <c r="AA38" s="80">
        <v>0.813</v>
      </c>
      <c r="AB38" s="80">
        <v>0.831</v>
      </c>
      <c r="AC38" s="80">
        <v>0.853</v>
      </c>
      <c r="AD38" s="80">
        <v>0.87</v>
      </c>
      <c r="AE38" s="80">
        <v>0.891</v>
      </c>
      <c r="AF38" s="81">
        <v>0.911</v>
      </c>
      <c r="AG38" s="80">
        <v>0.924</v>
      </c>
      <c r="AH38" s="80">
        <v>0.94</v>
      </c>
      <c r="AI38" s="80">
        <v>0.952</v>
      </c>
      <c r="AJ38" s="80">
        <v>0.964</v>
      </c>
      <c r="AK38" s="80">
        <v>0.975</v>
      </c>
      <c r="AL38" s="80">
        <v>0.983</v>
      </c>
      <c r="AM38" s="80">
        <v>0.993</v>
      </c>
      <c r="AN38" s="80">
        <v>0.997</v>
      </c>
      <c r="AO38" s="80">
        <v>1</v>
      </c>
      <c r="AP38" s="80">
        <v>0.998</v>
      </c>
      <c r="AQ38" s="80">
        <v>0.991</v>
      </c>
      <c r="AR38" s="80">
        <v>0.981</v>
      </c>
      <c r="AS38" s="80">
        <v>0.972</v>
      </c>
      <c r="AT38" s="80">
        <v>0.96</v>
      </c>
      <c r="AU38" s="80">
        <v>0.949</v>
      </c>
      <c r="AV38" s="80">
        <v>0.937</v>
      </c>
      <c r="AW38" s="80">
        <v>0.925</v>
      </c>
      <c r="AX38" s="80">
        <v>0.912</v>
      </c>
      <c r="AY38" s="80">
        <v>0.9</v>
      </c>
      <c r="AZ38" s="82">
        <v>0.885</v>
      </c>
      <c r="BA38" s="80">
        <v>0.87</v>
      </c>
      <c r="BB38" s="80">
        <v>0.857</v>
      </c>
      <c r="BC38" s="80">
        <v>0.842</v>
      </c>
      <c r="BD38" s="80">
        <v>0.825</v>
      </c>
      <c r="BE38" s="80">
        <v>0.807</v>
      </c>
      <c r="BF38" s="80">
        <v>0.79</v>
      </c>
      <c r="BG38" s="80">
        <v>0.771</v>
      </c>
      <c r="BH38" s="80">
        <v>0.75</v>
      </c>
      <c r="BI38" s="80">
        <v>0.734</v>
      </c>
      <c r="BJ38" s="80">
        <v>0.716</v>
      </c>
      <c r="BK38" s="80">
        <v>0.699</v>
      </c>
      <c r="BL38" s="80">
        <v>0.681</v>
      </c>
      <c r="BM38" s="80">
        <v>0.663</v>
      </c>
      <c r="BN38" s="80">
        <v>0.644</v>
      </c>
      <c r="BO38" s="80">
        <v>0.623</v>
      </c>
      <c r="BP38" s="80">
        <v>0.606</v>
      </c>
      <c r="BQ38" s="80">
        <v>0.585</v>
      </c>
      <c r="BR38" s="80">
        <v>0.568</v>
      </c>
      <c r="BS38" s="80">
        <v>0.549</v>
      </c>
      <c r="BT38" s="80">
        <v>0.532</v>
      </c>
      <c r="BU38" s="80">
        <v>0.514</v>
      </c>
      <c r="BV38" s="80">
        <v>0.498</v>
      </c>
      <c r="BW38" s="80">
        <v>0.481</v>
      </c>
      <c r="BX38" s="80">
        <v>0.463</v>
      </c>
      <c r="BY38" s="80">
        <v>0.448</v>
      </c>
      <c r="BZ38" s="80">
        <v>0.434</v>
      </c>
      <c r="CA38" s="80">
        <v>0.423</v>
      </c>
      <c r="CB38" s="80">
        <v>0.411</v>
      </c>
      <c r="CC38" s="80">
        <v>0.401</v>
      </c>
      <c r="CD38" s="80">
        <v>0.39</v>
      </c>
      <c r="CE38" s="80">
        <v>0.378</v>
      </c>
      <c r="CF38" s="80">
        <v>0.369</v>
      </c>
      <c r="CG38" s="80">
        <v>0.36</v>
      </c>
      <c r="CH38" s="80">
        <v>0.351</v>
      </c>
      <c r="CI38" s="80">
        <v>0.341</v>
      </c>
      <c r="CJ38" s="80">
        <v>0.331</v>
      </c>
      <c r="CK38" s="80">
        <v>0.321</v>
      </c>
      <c r="CL38" s="80">
        <v>0.31</v>
      </c>
      <c r="CM38" s="80">
        <v>0.3</v>
      </c>
      <c r="CN38" s="80">
        <v>0.29</v>
      </c>
      <c r="CO38" s="80">
        <v>0.28</v>
      </c>
      <c r="CP38" s="80">
        <v>0.269</v>
      </c>
      <c r="CQ38" s="80">
        <v>0.259</v>
      </c>
      <c r="CR38" s="80">
        <v>0.249</v>
      </c>
      <c r="CS38" s="80">
        <v>0.24</v>
      </c>
      <c r="CT38" s="80">
        <v>0.229</v>
      </c>
      <c r="CU38" s="80">
        <v>0.22</v>
      </c>
      <c r="CV38" s="80">
        <v>0.212</v>
      </c>
      <c r="CW38" s="80">
        <v>0.203</v>
      </c>
      <c r="CX38" s="80">
        <v>0.194</v>
      </c>
      <c r="CY38" s="80">
        <v>0.183</v>
      </c>
      <c r="CZ38" s="80">
        <v>0.176</v>
      </c>
      <c r="DA38" s="80">
        <v>0.168</v>
      </c>
      <c r="DB38" s="80">
        <v>0.16</v>
      </c>
      <c r="DC38" s="80">
        <v>0.157</v>
      </c>
      <c r="DD38" s="80">
        <v>0.152</v>
      </c>
      <c r="DE38" s="80">
        <v>0.148</v>
      </c>
      <c r="DF38" s="80">
        <v>0.143</v>
      </c>
      <c r="DG38" s="80">
        <v>0.139</v>
      </c>
      <c r="DH38" s="80">
        <v>0.133</v>
      </c>
      <c r="DI38" s="80">
        <v>0.126</v>
      </c>
      <c r="DJ38" s="80">
        <v>0.118</v>
      </c>
      <c r="DK38" s="80">
        <v>0.111</v>
      </c>
      <c r="DL38" s="80">
        <v>0.106</v>
      </c>
      <c r="DM38" s="80">
        <v>0.101</v>
      </c>
      <c r="DN38" s="80">
        <v>0.097</v>
      </c>
      <c r="DO38" s="80">
        <v>0.093</v>
      </c>
      <c r="DP38" s="80">
        <v>0.088</v>
      </c>
      <c r="DQ38" s="80">
        <v>0.083</v>
      </c>
      <c r="DR38" s="80">
        <v>0.078</v>
      </c>
      <c r="DS38" s="80">
        <v>0.074</v>
      </c>
      <c r="DT38" s="80">
        <v>0.068</v>
      </c>
      <c r="DU38" s="80">
        <v>0.064</v>
      </c>
      <c r="DV38" s="80">
        <v>0.059</v>
      </c>
      <c r="DW38" s="80">
        <v>0.055</v>
      </c>
      <c r="DX38" s="80">
        <v>0.051</v>
      </c>
      <c r="DY38" s="80">
        <v>0.046</v>
      </c>
      <c r="DZ38" s="80">
        <v>0.043</v>
      </c>
      <c r="EA38" s="80">
        <v>0.04</v>
      </c>
      <c r="EB38" s="80">
        <v>0.038</v>
      </c>
      <c r="EC38" s="80">
        <v>0.035</v>
      </c>
      <c r="ED38" s="80">
        <v>0.033</v>
      </c>
      <c r="EE38" s="80">
        <v>0.031</v>
      </c>
      <c r="EF38" s="80">
        <v>0.03</v>
      </c>
      <c r="EG38" s="80">
        <v>0.028</v>
      </c>
      <c r="EH38" s="80">
        <v>0.027</v>
      </c>
      <c r="EI38" s="80">
        <v>0.026</v>
      </c>
      <c r="EJ38" s="80">
        <v>0.024</v>
      </c>
      <c r="EK38" s="80">
        <v>0.023</v>
      </c>
      <c r="EL38" s="80">
        <v>0.022</v>
      </c>
      <c r="EM38" s="83">
        <v>0.021</v>
      </c>
    </row>
    <row r="39" spans="2:143" ht="12.75">
      <c r="B39" s="71" t="s">
        <v>2</v>
      </c>
      <c r="C39" s="72"/>
      <c r="D39" s="73" t="s">
        <v>7</v>
      </c>
      <c r="E39" s="47" t="s">
        <v>11</v>
      </c>
      <c r="F39" s="47">
        <v>53</v>
      </c>
      <c r="G39" s="74">
        <v>8.3</v>
      </c>
      <c r="H39" s="75">
        <v>0.44</v>
      </c>
      <c r="I39" s="50">
        <v>23</v>
      </c>
      <c r="J39" s="50">
        <v>21</v>
      </c>
      <c r="K39" s="50">
        <v>3.2</v>
      </c>
      <c r="L39" s="50">
        <v>0.5</v>
      </c>
      <c r="M39" s="50">
        <v>5.1</v>
      </c>
      <c r="N39" s="77">
        <f t="shared" si="17"/>
        <v>52.27272727272727</v>
      </c>
      <c r="O39" s="52">
        <f t="shared" si="20"/>
        <v>9.834539751383835</v>
      </c>
      <c r="P39" s="52">
        <f t="shared" si="18"/>
        <v>7.179050853720423</v>
      </c>
      <c r="Q39" s="52">
        <f t="shared" si="21"/>
        <v>6.874646232382662</v>
      </c>
      <c r="R39" s="78">
        <f t="shared" si="19"/>
        <v>15.542526278578274</v>
      </c>
      <c r="S39" s="77">
        <v>192</v>
      </c>
      <c r="T39" s="51">
        <v>14</v>
      </c>
      <c r="U39" s="78" t="s">
        <v>51</v>
      </c>
      <c r="V39" s="65"/>
      <c r="W39" s="79">
        <v>0.721</v>
      </c>
      <c r="X39" s="80">
        <v>0.746</v>
      </c>
      <c r="Y39" s="80">
        <v>0.77</v>
      </c>
      <c r="Z39" s="80">
        <v>0.79</v>
      </c>
      <c r="AA39" s="80">
        <v>0.813</v>
      </c>
      <c r="AB39" s="80">
        <v>0.831</v>
      </c>
      <c r="AC39" s="80">
        <v>0.853</v>
      </c>
      <c r="AD39" s="80">
        <v>0.87</v>
      </c>
      <c r="AE39" s="80">
        <v>0.891</v>
      </c>
      <c r="AF39" s="81">
        <v>0.911</v>
      </c>
      <c r="AG39" s="80">
        <v>0.924</v>
      </c>
      <c r="AH39" s="80">
        <v>0.94</v>
      </c>
      <c r="AI39" s="80">
        <v>0.952</v>
      </c>
      <c r="AJ39" s="80">
        <v>0.964</v>
      </c>
      <c r="AK39" s="80">
        <v>0.975</v>
      </c>
      <c r="AL39" s="80">
        <v>0.983</v>
      </c>
      <c r="AM39" s="80">
        <v>0.993</v>
      </c>
      <c r="AN39" s="80">
        <v>0.997</v>
      </c>
      <c r="AO39" s="80">
        <v>1</v>
      </c>
      <c r="AP39" s="80">
        <v>0.998</v>
      </c>
      <c r="AQ39" s="80">
        <v>0.991</v>
      </c>
      <c r="AR39" s="80">
        <v>0.981</v>
      </c>
      <c r="AS39" s="80">
        <v>0.97</v>
      </c>
      <c r="AT39" s="80">
        <v>0.96</v>
      </c>
      <c r="AU39" s="80">
        <v>0.949</v>
      </c>
      <c r="AV39" s="80">
        <v>0.937</v>
      </c>
      <c r="AW39" s="80">
        <v>0.925</v>
      </c>
      <c r="AX39" s="80">
        <v>0.912</v>
      </c>
      <c r="AY39" s="80">
        <v>0.9</v>
      </c>
      <c r="AZ39" s="82">
        <v>0.885</v>
      </c>
      <c r="BA39" s="80">
        <v>0.872</v>
      </c>
      <c r="BB39" s="80">
        <v>0.857</v>
      </c>
      <c r="BC39" s="80">
        <v>0.841</v>
      </c>
      <c r="BD39" s="80">
        <v>0.825</v>
      </c>
      <c r="BE39" s="80">
        <v>0.807</v>
      </c>
      <c r="BF39" s="80">
        <v>0.79</v>
      </c>
      <c r="BG39" s="80">
        <v>0.771</v>
      </c>
      <c r="BH39" s="80">
        <v>0.752</v>
      </c>
      <c r="BI39" s="80">
        <v>0.735</v>
      </c>
      <c r="BJ39" s="80">
        <v>0.716</v>
      </c>
      <c r="BK39" s="80">
        <v>0.699</v>
      </c>
      <c r="BL39" s="80">
        <v>0.681</v>
      </c>
      <c r="BM39" s="80">
        <v>0.663</v>
      </c>
      <c r="BN39" s="80">
        <v>0.644</v>
      </c>
      <c r="BO39" s="80">
        <v>0.624</v>
      </c>
      <c r="BP39" s="80">
        <v>0.605</v>
      </c>
      <c r="BQ39" s="80">
        <v>0.585</v>
      </c>
      <c r="BR39" s="80">
        <v>0.568</v>
      </c>
      <c r="BS39" s="80">
        <v>0.549</v>
      </c>
      <c r="BT39" s="80">
        <v>0.532</v>
      </c>
      <c r="BU39" s="80">
        <v>0.514</v>
      </c>
      <c r="BV39" s="80">
        <v>0.497</v>
      </c>
      <c r="BW39" s="80">
        <v>0.48</v>
      </c>
      <c r="BX39" s="80">
        <v>0.464</v>
      </c>
      <c r="BY39" s="80">
        <v>0.448</v>
      </c>
      <c r="BZ39" s="80">
        <v>0.434</v>
      </c>
      <c r="CA39" s="80">
        <v>0.423</v>
      </c>
      <c r="CB39" s="80">
        <v>0.411</v>
      </c>
      <c r="CC39" s="80">
        <v>0.401</v>
      </c>
      <c r="CD39" s="80">
        <v>0.389</v>
      </c>
      <c r="CE39" s="80">
        <v>0.377</v>
      </c>
      <c r="CF39" s="80">
        <v>0.369</v>
      </c>
      <c r="CG39" s="80">
        <v>0.36</v>
      </c>
      <c r="CH39" s="80">
        <v>0.351</v>
      </c>
      <c r="CI39" s="80">
        <v>0.341</v>
      </c>
      <c r="CJ39" s="80">
        <v>0.331</v>
      </c>
      <c r="CK39" s="80">
        <v>0.321</v>
      </c>
      <c r="CL39" s="80">
        <v>0.31</v>
      </c>
      <c r="CM39" s="80">
        <v>0.3</v>
      </c>
      <c r="CN39" s="80">
        <v>0.289</v>
      </c>
      <c r="CO39" s="80">
        <v>0.279</v>
      </c>
      <c r="CP39" s="80">
        <v>0.269</v>
      </c>
      <c r="CQ39" s="80">
        <v>0.259</v>
      </c>
      <c r="CR39" s="80">
        <v>0.248</v>
      </c>
      <c r="CS39" s="80">
        <v>0.238</v>
      </c>
      <c r="CT39" s="80">
        <v>0.229</v>
      </c>
      <c r="CU39" s="80">
        <v>0.22</v>
      </c>
      <c r="CV39" s="80">
        <v>0.212</v>
      </c>
      <c r="CW39" s="80">
        <v>0.203</v>
      </c>
      <c r="CX39" s="80">
        <v>0.192</v>
      </c>
      <c r="CY39" s="80">
        <v>0.183</v>
      </c>
      <c r="CZ39" s="80">
        <v>0.175</v>
      </c>
      <c r="DA39" s="80">
        <v>0.167</v>
      </c>
      <c r="DB39" s="80">
        <v>0.161</v>
      </c>
      <c r="DC39" s="80">
        <v>0.157</v>
      </c>
      <c r="DD39" s="80">
        <v>0.152</v>
      </c>
      <c r="DE39" s="80">
        <v>0.148</v>
      </c>
      <c r="DF39" s="80">
        <v>0.143</v>
      </c>
      <c r="DG39" s="80">
        <v>0.139</v>
      </c>
      <c r="DH39" s="80">
        <v>0.132</v>
      </c>
      <c r="DI39" s="80">
        <v>0.126</v>
      </c>
      <c r="DJ39" s="80">
        <v>0.118</v>
      </c>
      <c r="DK39" s="80">
        <v>0.112</v>
      </c>
      <c r="DL39" s="80">
        <v>0.106</v>
      </c>
      <c r="DM39" s="80">
        <v>0.101</v>
      </c>
      <c r="DN39" s="80">
        <v>0.096</v>
      </c>
      <c r="DO39" s="80">
        <v>0.093</v>
      </c>
      <c r="DP39" s="80">
        <v>0.088</v>
      </c>
      <c r="DQ39" s="80">
        <v>0.083</v>
      </c>
      <c r="DR39" s="80">
        <v>0.078</v>
      </c>
      <c r="DS39" s="80">
        <v>0.073</v>
      </c>
      <c r="DT39" s="80">
        <v>0.068</v>
      </c>
      <c r="DU39" s="80">
        <v>0.063</v>
      </c>
      <c r="DV39" s="80">
        <v>0.058</v>
      </c>
      <c r="DW39" s="80">
        <v>0.055</v>
      </c>
      <c r="DX39" s="80">
        <v>0.05</v>
      </c>
      <c r="DY39" s="80">
        <v>0.046</v>
      </c>
      <c r="DZ39" s="80">
        <v>0.043</v>
      </c>
      <c r="EA39" s="80">
        <v>0.04</v>
      </c>
      <c r="EB39" s="80">
        <v>0.037</v>
      </c>
      <c r="EC39" s="80">
        <v>0.034</v>
      </c>
      <c r="ED39" s="80">
        <v>0.033</v>
      </c>
      <c r="EE39" s="80">
        <v>0.031</v>
      </c>
      <c r="EF39" s="80">
        <v>0.03</v>
      </c>
      <c r="EG39" s="80">
        <v>0.028</v>
      </c>
      <c r="EH39" s="80">
        <v>0.027</v>
      </c>
      <c r="EI39" s="80">
        <v>0.025</v>
      </c>
      <c r="EJ39" s="80">
        <v>0.024</v>
      </c>
      <c r="EK39" s="80">
        <v>0.023</v>
      </c>
      <c r="EL39" s="80">
        <v>0.021</v>
      </c>
      <c r="EM39" s="83">
        <v>0.021</v>
      </c>
    </row>
    <row r="40" spans="2:143" ht="12.75">
      <c r="B40" s="71" t="s">
        <v>3</v>
      </c>
      <c r="C40" s="72"/>
      <c r="D40" s="73" t="s">
        <v>8</v>
      </c>
      <c r="E40" s="47" t="s">
        <v>10</v>
      </c>
      <c r="F40" s="47">
        <v>100</v>
      </c>
      <c r="G40" s="74">
        <v>9.9</v>
      </c>
      <c r="H40" s="75">
        <v>0.32</v>
      </c>
      <c r="I40" s="50">
        <v>113</v>
      </c>
      <c r="J40" s="50">
        <v>50</v>
      </c>
      <c r="K40" s="50">
        <v>45</v>
      </c>
      <c r="L40" s="50">
        <v>1.1</v>
      </c>
      <c r="M40" s="50">
        <v>57</v>
      </c>
      <c r="N40" s="77">
        <f t="shared" si="17"/>
        <v>353.125</v>
      </c>
      <c r="O40" s="52">
        <f t="shared" si="20"/>
        <v>8.789461512021624</v>
      </c>
      <c r="P40" s="52">
        <f t="shared" si="18"/>
        <v>7.804820237218406</v>
      </c>
      <c r="Q40" s="52">
        <f t="shared" si="21"/>
        <v>6.39600860846269</v>
      </c>
      <c r="R40" s="78">
        <f t="shared" si="19"/>
        <v>17.253496664211536</v>
      </c>
      <c r="S40" s="77">
        <v>0</v>
      </c>
      <c r="T40" s="51">
        <v>768</v>
      </c>
      <c r="U40" s="78" t="s">
        <v>51</v>
      </c>
      <c r="V40" s="65"/>
      <c r="W40" s="79">
        <v>0.631</v>
      </c>
      <c r="X40" s="80">
        <v>0.662</v>
      </c>
      <c r="Y40" s="80">
        <v>0.691</v>
      </c>
      <c r="Z40" s="80">
        <v>0.729</v>
      </c>
      <c r="AA40" s="80">
        <v>0.763</v>
      </c>
      <c r="AB40" s="80">
        <v>0.792</v>
      </c>
      <c r="AC40" s="80">
        <v>0.823</v>
      </c>
      <c r="AD40" s="80">
        <v>0.849</v>
      </c>
      <c r="AE40" s="80">
        <v>0.864</v>
      </c>
      <c r="AF40" s="81">
        <v>0.871</v>
      </c>
      <c r="AG40" s="80">
        <v>0.877</v>
      </c>
      <c r="AH40" s="80">
        <v>0.886</v>
      </c>
      <c r="AI40" s="80">
        <v>0.893</v>
      </c>
      <c r="AJ40" s="80">
        <v>0.902</v>
      </c>
      <c r="AK40" s="80">
        <v>0.915</v>
      </c>
      <c r="AL40" s="80">
        <v>0.924</v>
      </c>
      <c r="AM40" s="80">
        <v>0.927</v>
      </c>
      <c r="AN40" s="80">
        <v>0.94</v>
      </c>
      <c r="AO40" s="80">
        <v>0.95</v>
      </c>
      <c r="AP40" s="80">
        <v>0.965</v>
      </c>
      <c r="AQ40" s="80">
        <v>0.978</v>
      </c>
      <c r="AR40" s="80">
        <v>0.991</v>
      </c>
      <c r="AS40" s="80">
        <v>1</v>
      </c>
      <c r="AT40" s="80">
        <v>1</v>
      </c>
      <c r="AU40" s="80">
        <v>1</v>
      </c>
      <c r="AV40" s="80">
        <v>0.991</v>
      </c>
      <c r="AW40" s="80">
        <v>0.984</v>
      </c>
      <c r="AX40" s="80">
        <v>0.978</v>
      </c>
      <c r="AY40" s="80">
        <v>0.978</v>
      </c>
      <c r="AZ40" s="82">
        <v>0.984</v>
      </c>
      <c r="BA40" s="80">
        <v>0.991</v>
      </c>
      <c r="BB40" s="80">
        <v>0.984</v>
      </c>
      <c r="BC40" s="80">
        <v>0.968</v>
      </c>
      <c r="BD40" s="80">
        <v>0.956</v>
      </c>
      <c r="BE40" s="80">
        <v>0.953</v>
      </c>
      <c r="BF40" s="80">
        <v>0.953</v>
      </c>
      <c r="BG40" s="80">
        <v>0.956</v>
      </c>
      <c r="BH40" s="80">
        <v>0.959</v>
      </c>
      <c r="BI40" s="80">
        <v>0.965</v>
      </c>
      <c r="BJ40" s="80">
        <v>0.972</v>
      </c>
      <c r="BK40" s="80">
        <v>0.972</v>
      </c>
      <c r="BL40" s="80">
        <v>0.972</v>
      </c>
      <c r="BM40" s="80">
        <v>0.968</v>
      </c>
      <c r="BN40" s="80">
        <v>0.946</v>
      </c>
      <c r="BO40" s="80">
        <v>0.94</v>
      </c>
      <c r="BP40" s="80">
        <v>0.946</v>
      </c>
      <c r="BQ40" s="80">
        <v>0.956</v>
      </c>
      <c r="BR40" s="80">
        <v>0.965</v>
      </c>
      <c r="BS40" s="80">
        <v>0.968</v>
      </c>
      <c r="BT40" s="80">
        <v>0.959</v>
      </c>
      <c r="BU40" s="80">
        <v>0.943</v>
      </c>
      <c r="BV40" s="80">
        <v>0.924</v>
      </c>
      <c r="BW40" s="80">
        <v>0.918</v>
      </c>
      <c r="BX40" s="80">
        <v>0.921</v>
      </c>
      <c r="BY40" s="80">
        <v>0.921</v>
      </c>
      <c r="BZ40" s="80">
        <v>0.902</v>
      </c>
      <c r="CA40" s="80">
        <v>0.89</v>
      </c>
      <c r="CB40" s="80">
        <v>0.874</v>
      </c>
      <c r="CC40" s="80">
        <v>0.864</v>
      </c>
      <c r="CD40" s="80">
        <v>0.861</v>
      </c>
      <c r="CE40" s="80">
        <v>0.864</v>
      </c>
      <c r="CF40" s="80">
        <v>0.864</v>
      </c>
      <c r="CG40" s="80">
        <v>0.861</v>
      </c>
      <c r="CH40" s="80">
        <v>0.842</v>
      </c>
      <c r="CI40" s="80">
        <v>0.82</v>
      </c>
      <c r="CJ40" s="80">
        <v>0.804</v>
      </c>
      <c r="CK40" s="80">
        <v>0.789</v>
      </c>
      <c r="CL40" s="80">
        <v>0.776</v>
      </c>
      <c r="CM40" s="80">
        <v>0.763</v>
      </c>
      <c r="CN40" s="80">
        <v>0.748</v>
      </c>
      <c r="CO40" s="80">
        <v>0.729</v>
      </c>
      <c r="CP40" s="80">
        <v>0.713</v>
      </c>
      <c r="CQ40" s="80">
        <v>0.703</v>
      </c>
      <c r="CR40" s="80">
        <v>0.694</v>
      </c>
      <c r="CS40" s="80">
        <v>0.688</v>
      </c>
      <c r="CT40" s="80">
        <v>0.681</v>
      </c>
      <c r="CU40" s="80">
        <v>0.675</v>
      </c>
      <c r="CV40" s="80">
        <v>0.666</v>
      </c>
      <c r="CW40" s="80">
        <v>0.647</v>
      </c>
      <c r="CX40" s="80">
        <v>0.631</v>
      </c>
      <c r="CY40" s="80">
        <v>0.618</v>
      </c>
      <c r="CZ40" s="80">
        <v>0.599</v>
      </c>
      <c r="DA40" s="80">
        <v>0.587</v>
      </c>
      <c r="DB40" s="80">
        <v>0.571</v>
      </c>
      <c r="DC40" s="80">
        <v>0.555</v>
      </c>
      <c r="DD40" s="80">
        <v>0.536</v>
      </c>
      <c r="DE40" s="80">
        <v>0.521</v>
      </c>
      <c r="DF40" s="80">
        <v>0.505</v>
      </c>
      <c r="DG40" s="80">
        <v>0.495</v>
      </c>
      <c r="DH40" s="80">
        <v>0.479</v>
      </c>
      <c r="DI40" s="80">
        <v>0.464</v>
      </c>
      <c r="DJ40" s="80">
        <v>0.445</v>
      </c>
      <c r="DK40" s="80">
        <v>0.429</v>
      </c>
      <c r="DL40" s="80">
        <v>0.413</v>
      </c>
      <c r="DM40" s="80">
        <v>0.401</v>
      </c>
      <c r="DN40" s="80">
        <v>0.394</v>
      </c>
      <c r="DO40" s="80">
        <v>0.388</v>
      </c>
      <c r="DP40" s="80">
        <v>0.372</v>
      </c>
      <c r="DQ40" s="80">
        <v>0.353</v>
      </c>
      <c r="DR40" s="80">
        <v>0.325</v>
      </c>
      <c r="DS40" s="80">
        <v>0.3</v>
      </c>
      <c r="DT40" s="80">
        <v>0.279</v>
      </c>
      <c r="DU40" s="80">
        <v>0.262</v>
      </c>
      <c r="DV40" s="80">
        <v>0.251</v>
      </c>
      <c r="DW40" s="80">
        <v>0.244</v>
      </c>
      <c r="DX40" s="80">
        <v>0.24</v>
      </c>
      <c r="DY40" s="80">
        <v>0.235</v>
      </c>
      <c r="DZ40" s="80">
        <v>0.222</v>
      </c>
      <c r="EA40" s="80">
        <v>0.215</v>
      </c>
      <c r="EB40" s="80">
        <v>0.199</v>
      </c>
      <c r="EC40" s="80">
        <v>0.181</v>
      </c>
      <c r="ED40" s="80">
        <v>0.16</v>
      </c>
      <c r="EE40" s="80">
        <v>0.142</v>
      </c>
      <c r="EF40" s="80">
        <v>0.128</v>
      </c>
      <c r="EG40" s="80">
        <v>0.115</v>
      </c>
      <c r="EH40" s="80">
        <v>0.112</v>
      </c>
      <c r="EI40" s="80">
        <v>0.109</v>
      </c>
      <c r="EJ40" s="80">
        <v>0.105</v>
      </c>
      <c r="EK40" s="80">
        <v>0.101</v>
      </c>
      <c r="EL40" s="80">
        <v>0.096</v>
      </c>
      <c r="EM40" s="83">
        <v>0.091</v>
      </c>
    </row>
    <row r="41" spans="2:143" ht="12.75">
      <c r="B41" s="71" t="s">
        <v>4</v>
      </c>
      <c r="C41" s="72"/>
      <c r="D41" s="73" t="s">
        <v>7</v>
      </c>
      <c r="E41" s="47" t="s">
        <v>12</v>
      </c>
      <c r="F41" s="47">
        <v>18</v>
      </c>
      <c r="G41" s="74">
        <v>4.65</v>
      </c>
      <c r="H41" s="75">
        <v>0.42</v>
      </c>
      <c r="I41" s="50">
        <v>12</v>
      </c>
      <c r="J41" s="50">
        <v>10</v>
      </c>
      <c r="K41" s="50">
        <v>2.7</v>
      </c>
      <c r="L41" s="50">
        <v>0.8</v>
      </c>
      <c r="M41" s="50">
        <v>3.3</v>
      </c>
      <c r="N41" s="77">
        <f t="shared" si="17"/>
        <v>28.571428571428573</v>
      </c>
      <c r="O41" s="52">
        <f t="shared" si="20"/>
        <v>9.702749878828294</v>
      </c>
      <c r="P41" s="52">
        <f t="shared" si="18"/>
        <v>6.643856189774725</v>
      </c>
      <c r="Q41" s="52">
        <f t="shared" si="21"/>
        <v>6.287008282353045</v>
      </c>
      <c r="R41" s="78">
        <f t="shared" si="19"/>
        <v>14.539251146545414</v>
      </c>
      <c r="S41" s="77"/>
      <c r="T41" s="51"/>
      <c r="U41" s="78" t="s">
        <v>51</v>
      </c>
      <c r="V41" s="65"/>
      <c r="W41" s="79">
        <v>0.692</v>
      </c>
      <c r="X41" s="80">
        <v>0.712</v>
      </c>
      <c r="Y41" s="80">
        <v>0.736</v>
      </c>
      <c r="Z41" s="80">
        <v>0.757</v>
      </c>
      <c r="AA41" s="80">
        <v>0.78</v>
      </c>
      <c r="AB41" s="80">
        <v>0.8</v>
      </c>
      <c r="AC41" s="80">
        <v>0.821</v>
      </c>
      <c r="AD41" s="80">
        <v>0.838</v>
      </c>
      <c r="AE41" s="80">
        <v>0.859</v>
      </c>
      <c r="AF41" s="81">
        <v>0.879</v>
      </c>
      <c r="AG41" s="80">
        <v>0.895</v>
      </c>
      <c r="AH41" s="80">
        <v>0.916</v>
      </c>
      <c r="AI41" s="80">
        <v>0.929</v>
      </c>
      <c r="AJ41" s="80">
        <v>0.946</v>
      </c>
      <c r="AK41" s="80">
        <v>0.958</v>
      </c>
      <c r="AL41" s="80">
        <v>0.971</v>
      </c>
      <c r="AM41" s="80">
        <v>0.982</v>
      </c>
      <c r="AN41" s="80">
        <v>0.99</v>
      </c>
      <c r="AO41" s="80">
        <v>0.996</v>
      </c>
      <c r="AP41" s="80">
        <v>1</v>
      </c>
      <c r="AQ41" s="80">
        <v>0.999</v>
      </c>
      <c r="AR41" s="80">
        <v>0.991</v>
      </c>
      <c r="AS41" s="80">
        <v>0.982</v>
      </c>
      <c r="AT41" s="80">
        <v>0.974</v>
      </c>
      <c r="AU41" s="80">
        <v>0.964</v>
      </c>
      <c r="AV41" s="80">
        <v>0.95</v>
      </c>
      <c r="AW41" s="80">
        <v>0.933</v>
      </c>
      <c r="AX41" s="80">
        <v>0.911</v>
      </c>
      <c r="AY41" s="80">
        <v>0.892</v>
      </c>
      <c r="AZ41" s="82">
        <v>0.871</v>
      </c>
      <c r="BA41" s="80">
        <v>0.852</v>
      </c>
      <c r="BB41" s="80">
        <v>0.833</v>
      </c>
      <c r="BC41" s="80">
        <v>0.813</v>
      </c>
      <c r="BD41" s="80">
        <v>0.793</v>
      </c>
      <c r="BE41" s="80">
        <v>0.77</v>
      </c>
      <c r="BF41" s="80">
        <v>0.75</v>
      </c>
      <c r="BG41" s="80">
        <v>0.728</v>
      </c>
      <c r="BH41" s="80">
        <v>0.707</v>
      </c>
      <c r="BI41" s="80">
        <v>0.687</v>
      </c>
      <c r="BJ41" s="80">
        <v>0.668</v>
      </c>
      <c r="BK41" s="80">
        <v>0.649</v>
      </c>
      <c r="BL41" s="80">
        <v>0.632</v>
      </c>
      <c r="BM41" s="80">
        <v>0.617</v>
      </c>
      <c r="BN41" s="80">
        <v>0.602</v>
      </c>
      <c r="BO41" s="80">
        <v>0.588</v>
      </c>
      <c r="BP41" s="80">
        <v>0.574</v>
      </c>
      <c r="BQ41" s="80">
        <v>0.56</v>
      </c>
      <c r="BR41" s="80">
        <v>0.547</v>
      </c>
      <c r="BS41" s="80">
        <v>0.533</v>
      </c>
      <c r="BT41" s="80">
        <v>0.52</v>
      </c>
      <c r="BU41" s="80">
        <v>0.507</v>
      </c>
      <c r="BV41" s="80">
        <v>0.495</v>
      </c>
      <c r="BW41" s="80">
        <v>0.482</v>
      </c>
      <c r="BX41" s="80">
        <v>0.471</v>
      </c>
      <c r="BY41" s="80">
        <v>0.458</v>
      </c>
      <c r="BZ41" s="80">
        <v>0.447</v>
      </c>
      <c r="CA41" s="80">
        <v>0.433</v>
      </c>
      <c r="CB41" s="80">
        <v>0.421</v>
      </c>
      <c r="CC41" s="80">
        <v>0.411</v>
      </c>
      <c r="CD41" s="80">
        <v>0.398</v>
      </c>
      <c r="CE41" s="80">
        <v>0.387</v>
      </c>
      <c r="CF41" s="80">
        <v>0.373</v>
      </c>
      <c r="CG41" s="80">
        <v>0.362</v>
      </c>
      <c r="CH41" s="80">
        <v>0.351</v>
      </c>
      <c r="CI41" s="80">
        <v>0.342</v>
      </c>
      <c r="CJ41" s="80">
        <v>0.33</v>
      </c>
      <c r="CK41" s="80">
        <v>0.319</v>
      </c>
      <c r="CL41" s="80">
        <v>0.309</v>
      </c>
      <c r="CM41" s="80">
        <v>0.299</v>
      </c>
      <c r="CN41" s="80">
        <v>0.289</v>
      </c>
      <c r="CO41" s="80">
        <v>0.28</v>
      </c>
      <c r="CP41" s="80">
        <v>0.27</v>
      </c>
      <c r="CQ41" s="80">
        <v>0.26</v>
      </c>
      <c r="CR41" s="80">
        <v>0.25</v>
      </c>
      <c r="CS41" s="80">
        <v>0.242</v>
      </c>
      <c r="CT41" s="80">
        <v>0.233</v>
      </c>
      <c r="CU41" s="80">
        <v>0.226</v>
      </c>
      <c r="CV41" s="80">
        <v>0.217</v>
      </c>
      <c r="CW41" s="80">
        <v>0.21</v>
      </c>
      <c r="CX41" s="80">
        <v>0.202</v>
      </c>
      <c r="CY41" s="80">
        <v>0.196</v>
      </c>
      <c r="CZ41" s="80">
        <v>0.186</v>
      </c>
      <c r="DA41" s="80">
        <v>0.178</v>
      </c>
      <c r="DB41" s="80">
        <v>0.17</v>
      </c>
      <c r="DC41" s="80">
        <v>0.163</v>
      </c>
      <c r="DD41" s="80">
        <v>0.156</v>
      </c>
      <c r="DE41" s="80">
        <v>0.149</v>
      </c>
      <c r="DF41" s="80">
        <v>0.143</v>
      </c>
      <c r="DG41" s="80">
        <v>0.136</v>
      </c>
      <c r="DH41" s="80">
        <v>0.128</v>
      </c>
      <c r="DI41" s="80">
        <v>0.122</v>
      </c>
      <c r="DJ41" s="80">
        <v>0.117</v>
      </c>
      <c r="DK41" s="80">
        <v>0.111</v>
      </c>
      <c r="DL41" s="80">
        <v>0.106</v>
      </c>
      <c r="DM41" s="80">
        <v>0.101</v>
      </c>
      <c r="DN41" s="80">
        <v>0.096</v>
      </c>
      <c r="DO41" s="80">
        <v>0.091</v>
      </c>
      <c r="DP41" s="80">
        <v>0.086</v>
      </c>
      <c r="DQ41" s="80">
        <v>0.079</v>
      </c>
      <c r="DR41" s="80">
        <v>0.075</v>
      </c>
      <c r="DS41" s="80">
        <v>0.07</v>
      </c>
      <c r="DT41" s="80">
        <v>0.065</v>
      </c>
      <c r="DU41" s="80">
        <v>0.061</v>
      </c>
      <c r="DV41" s="80">
        <v>0.058</v>
      </c>
      <c r="DW41" s="80">
        <v>0.053</v>
      </c>
      <c r="DX41" s="80">
        <v>0.05</v>
      </c>
      <c r="DY41" s="80">
        <v>0.046</v>
      </c>
      <c r="DZ41" s="80">
        <v>0.043</v>
      </c>
      <c r="EA41" s="80">
        <v>0.041</v>
      </c>
      <c r="EB41" s="80">
        <v>0.038</v>
      </c>
      <c r="EC41" s="80">
        <v>0.036</v>
      </c>
      <c r="ED41" s="80">
        <v>0.034</v>
      </c>
      <c r="EE41" s="80">
        <v>0.032</v>
      </c>
      <c r="EF41" s="80">
        <v>0.031</v>
      </c>
      <c r="EG41" s="80">
        <v>0.029</v>
      </c>
      <c r="EH41" s="80">
        <v>0.028</v>
      </c>
      <c r="EI41" s="80">
        <v>0.026</v>
      </c>
      <c r="EJ41" s="80">
        <v>0.024</v>
      </c>
      <c r="EK41" s="80">
        <v>0.023</v>
      </c>
      <c r="EL41" s="80">
        <v>0.022</v>
      </c>
      <c r="EM41" s="83">
        <v>0.021</v>
      </c>
    </row>
    <row r="42" spans="2:143" ht="12.75">
      <c r="B42" s="71" t="s">
        <v>5</v>
      </c>
      <c r="C42" s="72"/>
      <c r="D42" s="73" t="s">
        <v>7</v>
      </c>
      <c r="E42" s="47" t="s">
        <v>22</v>
      </c>
      <c r="F42" s="47">
        <v>14</v>
      </c>
      <c r="G42" s="74">
        <v>4.4</v>
      </c>
      <c r="H42" s="75">
        <v>0.48</v>
      </c>
      <c r="I42" s="50">
        <v>8</v>
      </c>
      <c r="J42" s="50">
        <v>8</v>
      </c>
      <c r="K42" s="76">
        <v>0</v>
      </c>
      <c r="L42" s="76">
        <v>0</v>
      </c>
      <c r="M42" s="76">
        <v>1</v>
      </c>
      <c r="N42" s="77">
        <f t="shared" si="17"/>
        <v>16.666666666666668</v>
      </c>
      <c r="O42" s="52">
        <f t="shared" si="20"/>
        <v>9.965784284662087</v>
      </c>
      <c r="P42" s="52">
        <f t="shared" si="18"/>
        <v>6.4828921423310435</v>
      </c>
      <c r="Q42" s="52">
        <f t="shared" si="21"/>
        <v>6.4828921423310435</v>
      </c>
      <c r="R42" s="78">
        <f t="shared" si="19"/>
        <v>14.024677973715656</v>
      </c>
      <c r="S42" s="77"/>
      <c r="T42" s="51"/>
      <c r="U42" s="78" t="s">
        <v>51</v>
      </c>
      <c r="V42" s="65"/>
      <c r="W42" s="79">
        <v>0.71</v>
      </c>
      <c r="X42" s="80">
        <v>0.723</v>
      </c>
      <c r="Y42" s="80">
        <v>0.738</v>
      </c>
      <c r="Z42" s="80">
        <v>0.744</v>
      </c>
      <c r="AA42" s="80">
        <v>0.759</v>
      </c>
      <c r="AB42" s="80">
        <v>0.782</v>
      </c>
      <c r="AC42" s="80">
        <v>0.806</v>
      </c>
      <c r="AD42" s="80">
        <v>0.833</v>
      </c>
      <c r="AE42" s="80">
        <v>0.857</v>
      </c>
      <c r="AF42" s="81">
        <v>0.885</v>
      </c>
      <c r="AG42" s="80">
        <v>0.905</v>
      </c>
      <c r="AH42" s="80">
        <v>0.926</v>
      </c>
      <c r="AI42" s="80">
        <v>0.943</v>
      </c>
      <c r="AJ42" s="80">
        <v>0.959</v>
      </c>
      <c r="AK42" s="80">
        <v>0.967</v>
      </c>
      <c r="AL42" s="80">
        <v>0.979</v>
      </c>
      <c r="AM42" s="80">
        <v>0.989</v>
      </c>
      <c r="AN42" s="80">
        <v>0.995</v>
      </c>
      <c r="AO42" s="80">
        <v>1</v>
      </c>
      <c r="AP42" s="80">
        <v>1</v>
      </c>
      <c r="AQ42" s="80">
        <v>0.996</v>
      </c>
      <c r="AR42" s="80">
        <v>0.986</v>
      </c>
      <c r="AS42" s="80">
        <v>0.974</v>
      </c>
      <c r="AT42" s="80">
        <v>0.951</v>
      </c>
      <c r="AU42" s="80">
        <v>0.93</v>
      </c>
      <c r="AV42" s="80">
        <v>0.91</v>
      </c>
      <c r="AW42" s="80">
        <v>0.89</v>
      </c>
      <c r="AX42" s="80">
        <v>0.872</v>
      </c>
      <c r="AY42" s="80">
        <v>0.855</v>
      </c>
      <c r="AZ42" s="82">
        <v>0.834</v>
      </c>
      <c r="BA42" s="80">
        <v>0.815</v>
      </c>
      <c r="BB42" s="80">
        <v>0.793</v>
      </c>
      <c r="BC42" s="80">
        <v>0.773</v>
      </c>
      <c r="BD42" s="80">
        <v>0.753</v>
      </c>
      <c r="BE42" s="80">
        <v>0.733</v>
      </c>
      <c r="BF42" s="80">
        <v>0.713</v>
      </c>
      <c r="BG42" s="80">
        <v>0.695</v>
      </c>
      <c r="BH42" s="80">
        <v>0.675</v>
      </c>
      <c r="BI42" s="80">
        <v>0.658</v>
      </c>
      <c r="BJ42" s="80">
        <v>0.642</v>
      </c>
      <c r="BK42" s="80">
        <v>0.625</v>
      </c>
      <c r="BL42" s="80">
        <v>0.61</v>
      </c>
      <c r="BM42" s="80">
        <v>0.594</v>
      </c>
      <c r="BN42" s="80">
        <v>0.574</v>
      </c>
      <c r="BO42" s="80">
        <v>0.555</v>
      </c>
      <c r="BP42" s="80">
        <v>0.537</v>
      </c>
      <c r="BQ42" s="80">
        <v>0.519</v>
      </c>
      <c r="BR42" s="80">
        <v>0.501</v>
      </c>
      <c r="BS42" s="80">
        <v>0.483</v>
      </c>
      <c r="BT42" s="80">
        <v>0.466</v>
      </c>
      <c r="BU42" s="80">
        <v>0.449</v>
      </c>
      <c r="BV42" s="80">
        <v>0.433</v>
      </c>
      <c r="BW42" s="80">
        <v>0.417</v>
      </c>
      <c r="BX42" s="80">
        <v>0.401</v>
      </c>
      <c r="BY42" s="80">
        <v>0.386</v>
      </c>
      <c r="BZ42" s="80">
        <v>0.373</v>
      </c>
      <c r="CA42" s="80">
        <v>0.369</v>
      </c>
      <c r="CB42" s="80">
        <v>0.369</v>
      </c>
      <c r="CC42" s="80">
        <v>0.354</v>
      </c>
      <c r="CD42" s="80">
        <v>0.34</v>
      </c>
      <c r="CE42" s="80">
        <v>0.331</v>
      </c>
      <c r="CF42" s="80">
        <v>0.329</v>
      </c>
      <c r="CG42" s="80">
        <v>0.318</v>
      </c>
      <c r="CH42" s="80">
        <v>0.301</v>
      </c>
      <c r="CI42" s="80">
        <v>0.286</v>
      </c>
      <c r="CJ42" s="80">
        <v>0.276</v>
      </c>
      <c r="CK42" s="80">
        <v>0.265</v>
      </c>
      <c r="CL42" s="80">
        <v>0.254</v>
      </c>
      <c r="CM42" s="80">
        <v>0.243</v>
      </c>
      <c r="CN42" s="80">
        <v>0.233</v>
      </c>
      <c r="CO42" s="80">
        <v>0.222</v>
      </c>
      <c r="CP42" s="80">
        <v>0.211</v>
      </c>
      <c r="CQ42" s="80">
        <v>0.202</v>
      </c>
      <c r="CR42" s="80">
        <v>0.194</v>
      </c>
      <c r="CS42" s="80">
        <v>0.187</v>
      </c>
      <c r="CT42" s="80">
        <v>0.181</v>
      </c>
      <c r="CU42" s="80">
        <v>0.175</v>
      </c>
      <c r="CV42" s="80">
        <v>0.168</v>
      </c>
      <c r="CW42" s="80">
        <v>0.162</v>
      </c>
      <c r="CX42" s="80">
        <v>0.156</v>
      </c>
      <c r="CY42" s="80">
        <v>0.15</v>
      </c>
      <c r="CZ42" s="80">
        <v>0.145</v>
      </c>
      <c r="DA42" s="80">
        <v>0.139</v>
      </c>
      <c r="DB42" s="80">
        <v>0.134</v>
      </c>
      <c r="DC42" s="80">
        <v>0.129</v>
      </c>
      <c r="DD42" s="80">
        <v>0.124</v>
      </c>
      <c r="DE42" s="80">
        <v>0.12</v>
      </c>
      <c r="DF42" s="80">
        <v>0.114</v>
      </c>
      <c r="DG42" s="80">
        <v>0.11</v>
      </c>
      <c r="DH42" s="80">
        <v>0.106</v>
      </c>
      <c r="DI42" s="80">
        <v>0.102</v>
      </c>
      <c r="DJ42" s="80">
        <v>0.099</v>
      </c>
      <c r="DK42" s="80">
        <v>0.095</v>
      </c>
      <c r="DL42" s="80">
        <v>0.091</v>
      </c>
      <c r="DM42" s="80">
        <v>0.087</v>
      </c>
      <c r="DN42" s="80">
        <v>0.084</v>
      </c>
      <c r="DO42" s="80">
        <v>0.081</v>
      </c>
      <c r="DP42" s="80">
        <v>0.077</v>
      </c>
      <c r="DQ42" s="80">
        <v>0.073</v>
      </c>
      <c r="DR42" s="80">
        <v>0.07</v>
      </c>
      <c r="DS42" s="80">
        <v>0.067</v>
      </c>
      <c r="DT42" s="80">
        <v>0.063</v>
      </c>
      <c r="DU42" s="80">
        <v>0.06</v>
      </c>
      <c r="DV42" s="80">
        <v>0.057</v>
      </c>
      <c r="DW42" s="80">
        <v>0.054</v>
      </c>
      <c r="DX42" s="80">
        <v>0.05</v>
      </c>
      <c r="DY42" s="80">
        <v>0.048</v>
      </c>
      <c r="DZ42" s="80">
        <v>0.044</v>
      </c>
      <c r="EA42" s="80">
        <v>0.042</v>
      </c>
      <c r="EB42" s="80">
        <v>0.038</v>
      </c>
      <c r="EC42" s="80">
        <v>0.037</v>
      </c>
      <c r="ED42" s="80">
        <v>0.033</v>
      </c>
      <c r="EE42" s="80">
        <v>0.031</v>
      </c>
      <c r="EF42" s="80">
        <v>0.029</v>
      </c>
      <c r="EG42" s="80">
        <v>0.028</v>
      </c>
      <c r="EH42" s="80">
        <v>0.026</v>
      </c>
      <c r="EI42" s="80">
        <v>0.024</v>
      </c>
      <c r="EJ42" s="80">
        <v>0.023</v>
      </c>
      <c r="EK42" s="80">
        <v>0.022</v>
      </c>
      <c r="EL42" s="80">
        <v>0.021</v>
      </c>
      <c r="EM42" s="83">
        <v>0.021</v>
      </c>
    </row>
    <row r="43" spans="2:143" ht="12.75">
      <c r="B43" s="71" t="s">
        <v>6</v>
      </c>
      <c r="C43" s="72"/>
      <c r="D43" s="73" t="s">
        <v>8</v>
      </c>
      <c r="E43" s="47" t="s">
        <v>13</v>
      </c>
      <c r="F43" s="47">
        <v>25</v>
      </c>
      <c r="G43" s="74">
        <v>6.7</v>
      </c>
      <c r="H43" s="75">
        <v>0.23</v>
      </c>
      <c r="I43" s="50">
        <v>54</v>
      </c>
      <c r="J43" s="50">
        <v>31</v>
      </c>
      <c r="K43" s="50">
        <v>40</v>
      </c>
      <c r="L43" s="50">
        <v>1.3</v>
      </c>
      <c r="M43" s="50">
        <v>34</v>
      </c>
      <c r="N43" s="77">
        <f t="shared" si="17"/>
        <v>234.78260869565216</v>
      </c>
      <c r="O43" s="52">
        <f t="shared" si="20"/>
        <v>9.165093092885494</v>
      </c>
      <c r="P43" s="52">
        <f t="shared" si="18"/>
        <v>7.459990297524482</v>
      </c>
      <c r="Q43" s="52">
        <f t="shared" si="21"/>
        <v>6.139332892808749</v>
      </c>
      <c r="R43" s="78">
        <f t="shared" si="19"/>
        <v>17.040274828766673</v>
      </c>
      <c r="S43" s="77"/>
      <c r="T43" s="51"/>
      <c r="U43" s="78" t="s">
        <v>51</v>
      </c>
      <c r="V43" s="65"/>
      <c r="W43" s="79">
        <v>0.516</v>
      </c>
      <c r="X43" s="80">
        <v>0.484</v>
      </c>
      <c r="Y43" s="80">
        <v>0.544</v>
      </c>
      <c r="Z43" s="80">
        <v>0.528</v>
      </c>
      <c r="AA43" s="80">
        <v>0.528</v>
      </c>
      <c r="AB43" s="80">
        <v>0.606</v>
      </c>
      <c r="AC43" s="80">
        <v>0.61</v>
      </c>
      <c r="AD43" s="80">
        <v>0.634</v>
      </c>
      <c r="AE43" s="80">
        <v>0.692</v>
      </c>
      <c r="AF43" s="81">
        <v>0.655</v>
      </c>
      <c r="AG43" s="80">
        <v>0.695</v>
      </c>
      <c r="AH43" s="80">
        <v>0.676</v>
      </c>
      <c r="AI43" s="80">
        <v>0.689</v>
      </c>
      <c r="AJ43" s="80">
        <v>0.732</v>
      </c>
      <c r="AK43" s="80">
        <v>0.751</v>
      </c>
      <c r="AL43" s="80">
        <v>0.778</v>
      </c>
      <c r="AM43" s="80">
        <v>0.754</v>
      </c>
      <c r="AN43" s="80">
        <v>0.769</v>
      </c>
      <c r="AO43" s="80">
        <v>0.79</v>
      </c>
      <c r="AP43" s="80">
        <v>0.884</v>
      </c>
      <c r="AQ43" s="80">
        <v>0.917</v>
      </c>
      <c r="AR43" s="80">
        <v>0.88</v>
      </c>
      <c r="AS43" s="80">
        <v>0.803</v>
      </c>
      <c r="AT43" s="80">
        <v>0.763</v>
      </c>
      <c r="AU43" s="80">
        <v>0.832</v>
      </c>
      <c r="AV43" s="80">
        <v>0.83</v>
      </c>
      <c r="AW43" s="80">
        <v>0.931</v>
      </c>
      <c r="AX43" s="80">
        <v>0.974</v>
      </c>
      <c r="AY43" s="80">
        <v>1</v>
      </c>
      <c r="AZ43" s="82">
        <v>0.964</v>
      </c>
      <c r="BA43" s="80">
        <v>0.903</v>
      </c>
      <c r="BB43" s="80">
        <v>0.932</v>
      </c>
      <c r="BC43" s="80">
        <v>0.881</v>
      </c>
      <c r="BD43" s="80">
        <v>0.849</v>
      </c>
      <c r="BE43" s="80">
        <v>0.777</v>
      </c>
      <c r="BF43" s="80">
        <v>0.756</v>
      </c>
      <c r="BG43" s="80">
        <v>0.885</v>
      </c>
      <c r="BH43" s="80">
        <v>0.927</v>
      </c>
      <c r="BI43" s="80">
        <v>0.934</v>
      </c>
      <c r="BJ43" s="80">
        <v>0.992</v>
      </c>
      <c r="BK43" s="80">
        <v>0.974</v>
      </c>
      <c r="BL43" s="80">
        <v>0.912</v>
      </c>
      <c r="BM43" s="80">
        <v>0.903</v>
      </c>
      <c r="BN43" s="80">
        <v>0.842</v>
      </c>
      <c r="BO43" s="80">
        <v>0.782</v>
      </c>
      <c r="BP43" s="80">
        <v>0.842</v>
      </c>
      <c r="BQ43" s="80">
        <v>0.894</v>
      </c>
      <c r="BR43" s="80">
        <v>0.909</v>
      </c>
      <c r="BS43" s="80">
        <v>0.948</v>
      </c>
      <c r="BT43" s="80">
        <v>0.93</v>
      </c>
      <c r="BU43" s="80">
        <v>0.881</v>
      </c>
      <c r="BV43" s="80">
        <v>0.911</v>
      </c>
      <c r="BW43" s="80">
        <v>0.92</v>
      </c>
      <c r="BX43" s="80">
        <v>0.839</v>
      </c>
      <c r="BY43" s="80">
        <v>0.77</v>
      </c>
      <c r="BZ43" s="80">
        <v>0.759</v>
      </c>
      <c r="CA43" s="80">
        <v>0.757</v>
      </c>
      <c r="CB43" s="80">
        <v>0.706</v>
      </c>
      <c r="CC43" s="80">
        <v>0.653</v>
      </c>
      <c r="CD43" s="80">
        <v>0.697</v>
      </c>
      <c r="CE43" s="80">
        <v>0.691</v>
      </c>
      <c r="CF43" s="80">
        <v>0.644</v>
      </c>
      <c r="CG43" s="80">
        <v>0.64</v>
      </c>
      <c r="CH43" s="80">
        <v>0.675</v>
      </c>
      <c r="CI43" s="80">
        <v>0.722</v>
      </c>
      <c r="CJ43" s="80">
        <v>0.716</v>
      </c>
      <c r="CK43" s="80">
        <v>0.675</v>
      </c>
      <c r="CL43" s="80">
        <v>0.68</v>
      </c>
      <c r="CM43" s="80">
        <v>0.676</v>
      </c>
      <c r="CN43" s="80">
        <v>0.598</v>
      </c>
      <c r="CO43" s="80">
        <v>0.517</v>
      </c>
      <c r="CP43" s="80">
        <v>0.477</v>
      </c>
      <c r="CQ43" s="80">
        <v>0.477</v>
      </c>
      <c r="CR43" s="80">
        <v>0.477</v>
      </c>
      <c r="CS43" s="80">
        <v>0.477</v>
      </c>
      <c r="CT43" s="80">
        <v>0.426</v>
      </c>
      <c r="CU43" s="80">
        <v>0.401</v>
      </c>
      <c r="CV43" s="80">
        <v>0.402</v>
      </c>
      <c r="CW43" s="80">
        <v>0.451</v>
      </c>
      <c r="CX43" s="80">
        <v>0.473</v>
      </c>
      <c r="CY43" s="80">
        <v>0.446</v>
      </c>
      <c r="CZ43" s="80">
        <v>0.443</v>
      </c>
      <c r="DA43" s="80">
        <v>0.442</v>
      </c>
      <c r="DB43" s="80">
        <v>0.472</v>
      </c>
      <c r="DC43" s="80">
        <v>0.464</v>
      </c>
      <c r="DD43" s="80">
        <v>0.464</v>
      </c>
      <c r="DE43" s="80">
        <v>0.424</v>
      </c>
      <c r="DF43" s="80">
        <v>0.38</v>
      </c>
      <c r="DG43" s="80">
        <v>0.376</v>
      </c>
      <c r="DH43" s="80">
        <v>0.366</v>
      </c>
      <c r="DI43" s="80">
        <v>0.333</v>
      </c>
      <c r="DJ43" s="80">
        <v>0.288</v>
      </c>
      <c r="DK43" s="80">
        <v>0.273</v>
      </c>
      <c r="DL43" s="80">
        <v>0.249</v>
      </c>
      <c r="DM43" s="80">
        <v>0.249</v>
      </c>
      <c r="DN43" s="80">
        <v>0.249</v>
      </c>
      <c r="DO43" s="80">
        <v>0.238</v>
      </c>
      <c r="DP43" s="80">
        <v>0.209</v>
      </c>
      <c r="DQ43" s="80">
        <v>0.19</v>
      </c>
      <c r="DR43" s="80">
        <v>0.182</v>
      </c>
      <c r="DS43" s="80">
        <v>0.186</v>
      </c>
      <c r="DT43" s="80">
        <v>0.189</v>
      </c>
      <c r="DU43" s="80">
        <v>0.195</v>
      </c>
      <c r="DV43" s="80">
        <v>0.183</v>
      </c>
      <c r="DW43" s="80">
        <v>0.18</v>
      </c>
      <c r="DX43" s="80">
        <v>0.152</v>
      </c>
      <c r="DY43" s="80">
        <v>0.153</v>
      </c>
      <c r="DZ43" s="80">
        <v>0.136</v>
      </c>
      <c r="EA43" s="80">
        <v>0.137</v>
      </c>
      <c r="EB43" s="80">
        <v>0.13</v>
      </c>
      <c r="EC43" s="80">
        <v>0.122</v>
      </c>
      <c r="ED43" s="80">
        <v>0.112</v>
      </c>
      <c r="EE43" s="80">
        <v>0.103</v>
      </c>
      <c r="EF43" s="80">
        <v>0.083</v>
      </c>
      <c r="EG43" s="80">
        <v>0.081</v>
      </c>
      <c r="EH43" s="80">
        <v>0.07</v>
      </c>
      <c r="EI43" s="80">
        <v>0.067</v>
      </c>
      <c r="EJ43" s="80">
        <v>0.061</v>
      </c>
      <c r="EK43" s="80">
        <v>0.056</v>
      </c>
      <c r="EL43" s="80">
        <v>0.048</v>
      </c>
      <c r="EM43" s="83">
        <v>0.047</v>
      </c>
    </row>
    <row r="44" spans="2:143" ht="12.75">
      <c r="B44" s="84" t="s">
        <v>31</v>
      </c>
      <c r="C44" s="72"/>
      <c r="D44" s="85" t="s">
        <v>35</v>
      </c>
      <c r="E44" s="86" t="s">
        <v>35</v>
      </c>
      <c r="F44" s="86" t="s">
        <v>35</v>
      </c>
      <c r="G44" s="87" t="s">
        <v>35</v>
      </c>
      <c r="H44" s="88">
        <v>1</v>
      </c>
      <c r="I44" s="89">
        <v>0</v>
      </c>
      <c r="J44" s="90">
        <f>2^16/1000</f>
        <v>65.536</v>
      </c>
      <c r="K44" s="90">
        <v>0</v>
      </c>
      <c r="L44" s="90">
        <v>10</v>
      </c>
      <c r="M44" s="90">
        <v>1</v>
      </c>
      <c r="N44" s="91">
        <f t="shared" si="17"/>
        <v>0</v>
      </c>
      <c r="O44" s="92">
        <f t="shared" si="20"/>
      </c>
      <c r="P44" s="92">
        <f t="shared" si="18"/>
        <v>8</v>
      </c>
      <c r="Q44" s="92">
        <f t="shared" si="21"/>
        <v>3.320828244827607</v>
      </c>
      <c r="R44" s="93">
        <f t="shared" si="19"/>
        <v>16</v>
      </c>
      <c r="S44" s="91"/>
      <c r="T44" s="90"/>
      <c r="U44" s="93" t="s">
        <v>51</v>
      </c>
      <c r="V44" s="65"/>
      <c r="W44" s="115">
        <v>1</v>
      </c>
      <c r="X44" s="116">
        <v>1</v>
      </c>
      <c r="Y44" s="116">
        <v>1</v>
      </c>
      <c r="Z44" s="116">
        <v>1</v>
      </c>
      <c r="AA44" s="116">
        <v>1</v>
      </c>
      <c r="AB44" s="116">
        <v>1</v>
      </c>
      <c r="AC44" s="116">
        <v>1</v>
      </c>
      <c r="AD44" s="116">
        <v>1</v>
      </c>
      <c r="AE44" s="116">
        <v>1</v>
      </c>
      <c r="AF44" s="116">
        <v>1</v>
      </c>
      <c r="AG44" s="116">
        <v>1</v>
      </c>
      <c r="AH44" s="116">
        <v>1</v>
      </c>
      <c r="AI44" s="116">
        <v>1</v>
      </c>
      <c r="AJ44" s="116">
        <v>1</v>
      </c>
      <c r="AK44" s="116">
        <v>1</v>
      </c>
      <c r="AL44" s="116">
        <v>1</v>
      </c>
      <c r="AM44" s="116">
        <v>1</v>
      </c>
      <c r="AN44" s="116">
        <v>1</v>
      </c>
      <c r="AO44" s="116">
        <v>1</v>
      </c>
      <c r="AP44" s="116">
        <v>1</v>
      </c>
      <c r="AQ44" s="116">
        <v>1</v>
      </c>
      <c r="AR44" s="116">
        <v>1</v>
      </c>
      <c r="AS44" s="116">
        <v>1</v>
      </c>
      <c r="AT44" s="116">
        <v>1</v>
      </c>
      <c r="AU44" s="116">
        <v>1</v>
      </c>
      <c r="AV44" s="116">
        <v>1</v>
      </c>
      <c r="AW44" s="116">
        <v>1</v>
      </c>
      <c r="AX44" s="116">
        <v>1</v>
      </c>
      <c r="AY44" s="116">
        <v>1</v>
      </c>
      <c r="AZ44" s="116">
        <v>1</v>
      </c>
      <c r="BA44" s="116">
        <v>1</v>
      </c>
      <c r="BB44" s="116">
        <v>1</v>
      </c>
      <c r="BC44" s="116">
        <v>1</v>
      </c>
      <c r="BD44" s="116">
        <v>1</v>
      </c>
      <c r="BE44" s="116">
        <v>1</v>
      </c>
      <c r="BF44" s="116">
        <v>1</v>
      </c>
      <c r="BG44" s="116">
        <v>1</v>
      </c>
      <c r="BH44" s="116">
        <v>1</v>
      </c>
      <c r="BI44" s="116">
        <v>1</v>
      </c>
      <c r="BJ44" s="116">
        <v>1</v>
      </c>
      <c r="BK44" s="116">
        <v>1</v>
      </c>
      <c r="BL44" s="116">
        <v>1</v>
      </c>
      <c r="BM44" s="116">
        <v>1</v>
      </c>
      <c r="BN44" s="116">
        <v>1</v>
      </c>
      <c r="BO44" s="116">
        <v>1</v>
      </c>
      <c r="BP44" s="116">
        <v>1</v>
      </c>
      <c r="BQ44" s="116">
        <v>1</v>
      </c>
      <c r="BR44" s="116">
        <v>1</v>
      </c>
      <c r="BS44" s="116">
        <v>1</v>
      </c>
      <c r="BT44" s="116">
        <v>1</v>
      </c>
      <c r="BU44" s="116">
        <v>1</v>
      </c>
      <c r="BV44" s="116">
        <v>1</v>
      </c>
      <c r="BW44" s="116">
        <v>1</v>
      </c>
      <c r="BX44" s="116">
        <v>1</v>
      </c>
      <c r="BY44" s="116">
        <v>1</v>
      </c>
      <c r="BZ44" s="116">
        <v>1</v>
      </c>
      <c r="CA44" s="116">
        <v>1</v>
      </c>
      <c r="CB44" s="116">
        <v>1</v>
      </c>
      <c r="CC44" s="116">
        <v>1</v>
      </c>
      <c r="CD44" s="116">
        <v>1</v>
      </c>
      <c r="CE44" s="116">
        <v>1</v>
      </c>
      <c r="CF44" s="116">
        <v>1</v>
      </c>
      <c r="CG44" s="116">
        <v>1</v>
      </c>
      <c r="CH44" s="116">
        <v>1</v>
      </c>
      <c r="CI44" s="116">
        <v>1</v>
      </c>
      <c r="CJ44" s="116">
        <v>1</v>
      </c>
      <c r="CK44" s="116">
        <v>1</v>
      </c>
      <c r="CL44" s="116">
        <v>1</v>
      </c>
      <c r="CM44" s="116">
        <v>1</v>
      </c>
      <c r="CN44" s="116">
        <v>1</v>
      </c>
      <c r="CO44" s="116">
        <v>1</v>
      </c>
      <c r="CP44" s="116">
        <v>1</v>
      </c>
      <c r="CQ44" s="116">
        <v>1</v>
      </c>
      <c r="CR44" s="116">
        <v>1</v>
      </c>
      <c r="CS44" s="116">
        <v>1</v>
      </c>
      <c r="CT44" s="116">
        <v>1</v>
      </c>
      <c r="CU44" s="116">
        <v>1</v>
      </c>
      <c r="CV44" s="116">
        <v>1</v>
      </c>
      <c r="CW44" s="116">
        <v>1</v>
      </c>
      <c r="CX44" s="116">
        <v>1</v>
      </c>
      <c r="CY44" s="116">
        <v>1</v>
      </c>
      <c r="CZ44" s="116">
        <v>1</v>
      </c>
      <c r="DA44" s="116">
        <v>1</v>
      </c>
      <c r="DB44" s="116">
        <v>1</v>
      </c>
      <c r="DC44" s="116">
        <v>1</v>
      </c>
      <c r="DD44" s="116">
        <v>1</v>
      </c>
      <c r="DE44" s="116">
        <v>1</v>
      </c>
      <c r="DF44" s="116">
        <v>1</v>
      </c>
      <c r="DG44" s="116">
        <v>1</v>
      </c>
      <c r="DH44" s="116">
        <v>1</v>
      </c>
      <c r="DI44" s="116">
        <v>1</v>
      </c>
      <c r="DJ44" s="116">
        <v>1</v>
      </c>
      <c r="DK44" s="116">
        <v>1</v>
      </c>
      <c r="DL44" s="116">
        <v>1</v>
      </c>
      <c r="DM44" s="116">
        <v>1</v>
      </c>
      <c r="DN44" s="116">
        <v>1</v>
      </c>
      <c r="DO44" s="116">
        <v>1</v>
      </c>
      <c r="DP44" s="116">
        <v>1</v>
      </c>
      <c r="DQ44" s="116">
        <v>1</v>
      </c>
      <c r="DR44" s="116">
        <v>1</v>
      </c>
      <c r="DS44" s="116">
        <v>1</v>
      </c>
      <c r="DT44" s="116">
        <v>1</v>
      </c>
      <c r="DU44" s="116">
        <v>1</v>
      </c>
      <c r="DV44" s="116">
        <v>1</v>
      </c>
      <c r="DW44" s="116">
        <v>1</v>
      </c>
      <c r="DX44" s="116">
        <v>1</v>
      </c>
      <c r="DY44" s="116">
        <v>1</v>
      </c>
      <c r="DZ44" s="116">
        <v>1</v>
      </c>
      <c r="EA44" s="116">
        <v>1</v>
      </c>
      <c r="EB44" s="116">
        <v>1</v>
      </c>
      <c r="EC44" s="116">
        <v>1</v>
      </c>
      <c r="ED44" s="116">
        <v>1</v>
      </c>
      <c r="EE44" s="116">
        <v>1</v>
      </c>
      <c r="EF44" s="116">
        <v>1</v>
      </c>
      <c r="EG44" s="116">
        <v>1</v>
      </c>
      <c r="EH44" s="116">
        <v>1</v>
      </c>
      <c r="EI44" s="116">
        <v>1</v>
      </c>
      <c r="EJ44" s="116">
        <v>1</v>
      </c>
      <c r="EK44" s="116">
        <v>1</v>
      </c>
      <c r="EL44" s="116">
        <v>1</v>
      </c>
      <c r="EM44" s="117">
        <v>1</v>
      </c>
    </row>
    <row r="45" spans="2:143" ht="12.75">
      <c r="B45" s="84" t="s">
        <v>32</v>
      </c>
      <c r="C45" s="72"/>
      <c r="D45" s="85" t="s">
        <v>35</v>
      </c>
      <c r="E45" s="86" t="s">
        <v>35</v>
      </c>
      <c r="F45" s="86" t="s">
        <v>35</v>
      </c>
      <c r="G45" s="87" t="s">
        <v>35</v>
      </c>
      <c r="H45" s="88">
        <v>0.5</v>
      </c>
      <c r="I45" s="89">
        <v>0</v>
      </c>
      <c r="J45" s="90">
        <f>2^16/1000</f>
        <v>65.536</v>
      </c>
      <c r="K45" s="90">
        <v>0</v>
      </c>
      <c r="L45" s="90">
        <v>0</v>
      </c>
      <c r="M45" s="90">
        <v>1</v>
      </c>
      <c r="N45" s="91">
        <f t="shared" si="17"/>
        <v>0</v>
      </c>
      <c r="O45" s="92">
        <f t="shared" si="20"/>
      </c>
      <c r="P45" s="92">
        <f t="shared" si="18"/>
        <v>8</v>
      </c>
      <c r="Q45" s="92">
        <f t="shared" si="21"/>
        <v>8</v>
      </c>
      <c r="R45" s="93">
        <f t="shared" si="19"/>
        <v>17</v>
      </c>
      <c r="S45" s="91"/>
      <c r="T45" s="90"/>
      <c r="U45" s="93" t="s">
        <v>51</v>
      </c>
      <c r="V45" s="65"/>
      <c r="W45" s="115">
        <v>1</v>
      </c>
      <c r="X45" s="116">
        <v>1</v>
      </c>
      <c r="Y45" s="116">
        <v>1</v>
      </c>
      <c r="Z45" s="116">
        <v>1</v>
      </c>
      <c r="AA45" s="116">
        <v>1</v>
      </c>
      <c r="AB45" s="116">
        <v>1</v>
      </c>
      <c r="AC45" s="116">
        <v>1</v>
      </c>
      <c r="AD45" s="116">
        <v>1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116">
        <v>1</v>
      </c>
      <c r="AM45" s="116">
        <v>1</v>
      </c>
      <c r="AN45" s="116">
        <v>1</v>
      </c>
      <c r="AO45" s="116">
        <v>1</v>
      </c>
      <c r="AP45" s="116">
        <v>1</v>
      </c>
      <c r="AQ45" s="116">
        <v>1</v>
      </c>
      <c r="AR45" s="116">
        <v>1</v>
      </c>
      <c r="AS45" s="116">
        <v>1</v>
      </c>
      <c r="AT45" s="116">
        <v>1</v>
      </c>
      <c r="AU45" s="116">
        <v>1</v>
      </c>
      <c r="AV45" s="116">
        <v>1</v>
      </c>
      <c r="AW45" s="116">
        <v>1</v>
      </c>
      <c r="AX45" s="116">
        <v>1</v>
      </c>
      <c r="AY45" s="116">
        <v>1</v>
      </c>
      <c r="AZ45" s="116">
        <v>1</v>
      </c>
      <c r="BA45" s="116">
        <v>1</v>
      </c>
      <c r="BB45" s="116">
        <v>1</v>
      </c>
      <c r="BC45" s="116">
        <v>1</v>
      </c>
      <c r="BD45" s="116">
        <v>1</v>
      </c>
      <c r="BE45" s="116">
        <v>1</v>
      </c>
      <c r="BF45" s="116">
        <v>1</v>
      </c>
      <c r="BG45" s="116">
        <v>1</v>
      </c>
      <c r="BH45" s="116">
        <v>1</v>
      </c>
      <c r="BI45" s="116">
        <v>1</v>
      </c>
      <c r="BJ45" s="116">
        <v>1</v>
      </c>
      <c r="BK45" s="116">
        <v>1</v>
      </c>
      <c r="BL45" s="116">
        <v>1</v>
      </c>
      <c r="BM45" s="116">
        <v>1</v>
      </c>
      <c r="BN45" s="116">
        <v>1</v>
      </c>
      <c r="BO45" s="116">
        <v>1</v>
      </c>
      <c r="BP45" s="116">
        <v>1</v>
      </c>
      <c r="BQ45" s="116">
        <v>1</v>
      </c>
      <c r="BR45" s="116">
        <v>1</v>
      </c>
      <c r="BS45" s="116">
        <v>1</v>
      </c>
      <c r="BT45" s="116">
        <v>1</v>
      </c>
      <c r="BU45" s="116">
        <v>1</v>
      </c>
      <c r="BV45" s="116">
        <v>1</v>
      </c>
      <c r="BW45" s="116">
        <v>1</v>
      </c>
      <c r="BX45" s="116">
        <v>1</v>
      </c>
      <c r="BY45" s="116">
        <v>1</v>
      </c>
      <c r="BZ45" s="116">
        <v>1</v>
      </c>
      <c r="CA45" s="116">
        <v>1</v>
      </c>
      <c r="CB45" s="116">
        <v>1</v>
      </c>
      <c r="CC45" s="116">
        <v>1</v>
      </c>
      <c r="CD45" s="116">
        <v>1</v>
      </c>
      <c r="CE45" s="116">
        <v>1</v>
      </c>
      <c r="CF45" s="116">
        <v>1</v>
      </c>
      <c r="CG45" s="116">
        <v>1</v>
      </c>
      <c r="CH45" s="116">
        <v>1</v>
      </c>
      <c r="CI45" s="116">
        <v>1</v>
      </c>
      <c r="CJ45" s="116">
        <v>1</v>
      </c>
      <c r="CK45" s="116">
        <v>1</v>
      </c>
      <c r="CL45" s="116">
        <v>1</v>
      </c>
      <c r="CM45" s="116">
        <v>1</v>
      </c>
      <c r="CN45" s="116">
        <v>1</v>
      </c>
      <c r="CO45" s="116">
        <v>1</v>
      </c>
      <c r="CP45" s="116">
        <v>1</v>
      </c>
      <c r="CQ45" s="116">
        <v>1</v>
      </c>
      <c r="CR45" s="116">
        <v>1</v>
      </c>
      <c r="CS45" s="116">
        <v>1</v>
      </c>
      <c r="CT45" s="116">
        <v>1</v>
      </c>
      <c r="CU45" s="116">
        <v>1</v>
      </c>
      <c r="CV45" s="116">
        <v>1</v>
      </c>
      <c r="CW45" s="116">
        <v>1</v>
      </c>
      <c r="CX45" s="116">
        <v>1</v>
      </c>
      <c r="CY45" s="116">
        <v>1</v>
      </c>
      <c r="CZ45" s="116">
        <v>1</v>
      </c>
      <c r="DA45" s="116">
        <v>1</v>
      </c>
      <c r="DB45" s="116">
        <v>1</v>
      </c>
      <c r="DC45" s="116">
        <v>1</v>
      </c>
      <c r="DD45" s="116">
        <v>1</v>
      </c>
      <c r="DE45" s="116">
        <v>1</v>
      </c>
      <c r="DF45" s="116">
        <v>1</v>
      </c>
      <c r="DG45" s="116">
        <v>1</v>
      </c>
      <c r="DH45" s="116">
        <v>1</v>
      </c>
      <c r="DI45" s="116">
        <v>1</v>
      </c>
      <c r="DJ45" s="116">
        <v>1</v>
      </c>
      <c r="DK45" s="116">
        <v>1</v>
      </c>
      <c r="DL45" s="116">
        <v>1</v>
      </c>
      <c r="DM45" s="116">
        <v>1</v>
      </c>
      <c r="DN45" s="116">
        <v>1</v>
      </c>
      <c r="DO45" s="116">
        <v>1</v>
      </c>
      <c r="DP45" s="116">
        <v>1</v>
      </c>
      <c r="DQ45" s="116">
        <v>1</v>
      </c>
      <c r="DR45" s="116">
        <v>1</v>
      </c>
      <c r="DS45" s="116">
        <v>1</v>
      </c>
      <c r="DT45" s="116">
        <v>1</v>
      </c>
      <c r="DU45" s="116">
        <v>1</v>
      </c>
      <c r="DV45" s="116">
        <v>1</v>
      </c>
      <c r="DW45" s="116">
        <v>1</v>
      </c>
      <c r="DX45" s="116">
        <v>1</v>
      </c>
      <c r="DY45" s="116">
        <v>1</v>
      </c>
      <c r="DZ45" s="116">
        <v>1</v>
      </c>
      <c r="EA45" s="116">
        <v>1</v>
      </c>
      <c r="EB45" s="116">
        <v>1</v>
      </c>
      <c r="EC45" s="116">
        <v>1</v>
      </c>
      <c r="ED45" s="116">
        <v>1</v>
      </c>
      <c r="EE45" s="116">
        <v>1</v>
      </c>
      <c r="EF45" s="116">
        <v>1</v>
      </c>
      <c r="EG45" s="116">
        <v>1</v>
      </c>
      <c r="EH45" s="116">
        <v>1</v>
      </c>
      <c r="EI45" s="116">
        <v>1</v>
      </c>
      <c r="EJ45" s="116">
        <v>1</v>
      </c>
      <c r="EK45" s="116">
        <v>1</v>
      </c>
      <c r="EL45" s="116">
        <v>1</v>
      </c>
      <c r="EM45" s="117">
        <v>1</v>
      </c>
    </row>
    <row r="46" spans="2:143" ht="12.75">
      <c r="B46" s="84" t="s">
        <v>33</v>
      </c>
      <c r="C46" s="72"/>
      <c r="D46" s="85" t="s">
        <v>35</v>
      </c>
      <c r="E46" s="86" t="s">
        <v>35</v>
      </c>
      <c r="F46" s="86" t="s">
        <v>35</v>
      </c>
      <c r="G46" s="87" t="s">
        <v>35</v>
      </c>
      <c r="H46" s="88">
        <v>0.25</v>
      </c>
      <c r="I46" s="89">
        <v>0</v>
      </c>
      <c r="J46" s="90">
        <f>2^16/1000</f>
        <v>65.536</v>
      </c>
      <c r="K46" s="90">
        <v>0</v>
      </c>
      <c r="L46" s="90">
        <v>0</v>
      </c>
      <c r="M46" s="90">
        <v>1</v>
      </c>
      <c r="N46" s="91">
        <f t="shared" si="17"/>
        <v>0</v>
      </c>
      <c r="O46" s="92">
        <f t="shared" si="20"/>
      </c>
      <c r="P46" s="92">
        <f t="shared" si="18"/>
        <v>8</v>
      </c>
      <c r="Q46" s="92">
        <f t="shared" si="21"/>
        <v>8</v>
      </c>
      <c r="R46" s="93">
        <f t="shared" si="19"/>
        <v>18</v>
      </c>
      <c r="S46" s="91"/>
      <c r="T46" s="90"/>
      <c r="U46" s="93" t="s">
        <v>51</v>
      </c>
      <c r="V46" s="65"/>
      <c r="W46" s="115">
        <v>1</v>
      </c>
      <c r="X46" s="116">
        <v>1</v>
      </c>
      <c r="Y46" s="116">
        <v>1</v>
      </c>
      <c r="Z46" s="116">
        <v>1</v>
      </c>
      <c r="AA46" s="116">
        <v>1</v>
      </c>
      <c r="AB46" s="116">
        <v>1</v>
      </c>
      <c r="AC46" s="116">
        <v>1</v>
      </c>
      <c r="AD46" s="116">
        <v>1</v>
      </c>
      <c r="AE46" s="116">
        <v>1</v>
      </c>
      <c r="AF46" s="116">
        <v>1</v>
      </c>
      <c r="AG46" s="116">
        <v>1</v>
      </c>
      <c r="AH46" s="116">
        <v>1</v>
      </c>
      <c r="AI46" s="116">
        <v>1</v>
      </c>
      <c r="AJ46" s="116">
        <v>1</v>
      </c>
      <c r="AK46" s="116">
        <v>1</v>
      </c>
      <c r="AL46" s="116">
        <v>1</v>
      </c>
      <c r="AM46" s="116">
        <v>1</v>
      </c>
      <c r="AN46" s="116">
        <v>1</v>
      </c>
      <c r="AO46" s="116">
        <v>1</v>
      </c>
      <c r="AP46" s="116">
        <v>1</v>
      </c>
      <c r="AQ46" s="116">
        <v>1</v>
      </c>
      <c r="AR46" s="116">
        <v>1</v>
      </c>
      <c r="AS46" s="116">
        <v>1</v>
      </c>
      <c r="AT46" s="116">
        <v>1</v>
      </c>
      <c r="AU46" s="116">
        <v>1</v>
      </c>
      <c r="AV46" s="116">
        <v>1</v>
      </c>
      <c r="AW46" s="116">
        <v>1</v>
      </c>
      <c r="AX46" s="116">
        <v>1</v>
      </c>
      <c r="AY46" s="116">
        <v>1</v>
      </c>
      <c r="AZ46" s="116">
        <v>1</v>
      </c>
      <c r="BA46" s="116">
        <v>1</v>
      </c>
      <c r="BB46" s="116">
        <v>1</v>
      </c>
      <c r="BC46" s="116">
        <v>1</v>
      </c>
      <c r="BD46" s="116">
        <v>1</v>
      </c>
      <c r="BE46" s="116">
        <v>1</v>
      </c>
      <c r="BF46" s="116">
        <v>1</v>
      </c>
      <c r="BG46" s="116">
        <v>1</v>
      </c>
      <c r="BH46" s="116">
        <v>1</v>
      </c>
      <c r="BI46" s="116">
        <v>1</v>
      </c>
      <c r="BJ46" s="116">
        <v>1</v>
      </c>
      <c r="BK46" s="116">
        <v>1</v>
      </c>
      <c r="BL46" s="116">
        <v>1</v>
      </c>
      <c r="BM46" s="116">
        <v>1</v>
      </c>
      <c r="BN46" s="116">
        <v>1</v>
      </c>
      <c r="BO46" s="116">
        <v>1</v>
      </c>
      <c r="BP46" s="116">
        <v>1</v>
      </c>
      <c r="BQ46" s="116">
        <v>1</v>
      </c>
      <c r="BR46" s="116">
        <v>1</v>
      </c>
      <c r="BS46" s="116">
        <v>1</v>
      </c>
      <c r="BT46" s="116">
        <v>1</v>
      </c>
      <c r="BU46" s="116">
        <v>1</v>
      </c>
      <c r="BV46" s="116">
        <v>1</v>
      </c>
      <c r="BW46" s="116">
        <v>1</v>
      </c>
      <c r="BX46" s="116">
        <v>1</v>
      </c>
      <c r="BY46" s="116">
        <v>1</v>
      </c>
      <c r="BZ46" s="116">
        <v>1</v>
      </c>
      <c r="CA46" s="116">
        <v>1</v>
      </c>
      <c r="CB46" s="116">
        <v>1</v>
      </c>
      <c r="CC46" s="116">
        <v>1</v>
      </c>
      <c r="CD46" s="116">
        <v>1</v>
      </c>
      <c r="CE46" s="116">
        <v>1</v>
      </c>
      <c r="CF46" s="116">
        <v>1</v>
      </c>
      <c r="CG46" s="116">
        <v>1</v>
      </c>
      <c r="CH46" s="116">
        <v>1</v>
      </c>
      <c r="CI46" s="116">
        <v>1</v>
      </c>
      <c r="CJ46" s="116">
        <v>1</v>
      </c>
      <c r="CK46" s="116">
        <v>1</v>
      </c>
      <c r="CL46" s="116">
        <v>1</v>
      </c>
      <c r="CM46" s="116">
        <v>1</v>
      </c>
      <c r="CN46" s="116">
        <v>1</v>
      </c>
      <c r="CO46" s="116">
        <v>1</v>
      </c>
      <c r="CP46" s="116">
        <v>1</v>
      </c>
      <c r="CQ46" s="116">
        <v>1</v>
      </c>
      <c r="CR46" s="116">
        <v>1</v>
      </c>
      <c r="CS46" s="116">
        <v>1</v>
      </c>
      <c r="CT46" s="116">
        <v>1</v>
      </c>
      <c r="CU46" s="116">
        <v>1</v>
      </c>
      <c r="CV46" s="116">
        <v>1</v>
      </c>
      <c r="CW46" s="116">
        <v>1</v>
      </c>
      <c r="CX46" s="116">
        <v>1</v>
      </c>
      <c r="CY46" s="116">
        <v>1</v>
      </c>
      <c r="CZ46" s="116">
        <v>1</v>
      </c>
      <c r="DA46" s="116">
        <v>1</v>
      </c>
      <c r="DB46" s="116">
        <v>1</v>
      </c>
      <c r="DC46" s="116">
        <v>1</v>
      </c>
      <c r="DD46" s="116">
        <v>1</v>
      </c>
      <c r="DE46" s="116">
        <v>1</v>
      </c>
      <c r="DF46" s="116">
        <v>1</v>
      </c>
      <c r="DG46" s="116">
        <v>1</v>
      </c>
      <c r="DH46" s="116">
        <v>1</v>
      </c>
      <c r="DI46" s="116">
        <v>1</v>
      </c>
      <c r="DJ46" s="116">
        <v>1</v>
      </c>
      <c r="DK46" s="116">
        <v>1</v>
      </c>
      <c r="DL46" s="116">
        <v>1</v>
      </c>
      <c r="DM46" s="116">
        <v>1</v>
      </c>
      <c r="DN46" s="116">
        <v>1</v>
      </c>
      <c r="DO46" s="116">
        <v>1</v>
      </c>
      <c r="DP46" s="116">
        <v>1</v>
      </c>
      <c r="DQ46" s="116">
        <v>1</v>
      </c>
      <c r="DR46" s="116">
        <v>1</v>
      </c>
      <c r="DS46" s="116">
        <v>1</v>
      </c>
      <c r="DT46" s="116">
        <v>1</v>
      </c>
      <c r="DU46" s="116">
        <v>1</v>
      </c>
      <c r="DV46" s="116">
        <v>1</v>
      </c>
      <c r="DW46" s="116">
        <v>1</v>
      </c>
      <c r="DX46" s="116">
        <v>1</v>
      </c>
      <c r="DY46" s="116">
        <v>1</v>
      </c>
      <c r="DZ46" s="116">
        <v>1</v>
      </c>
      <c r="EA46" s="116">
        <v>1</v>
      </c>
      <c r="EB46" s="116">
        <v>1</v>
      </c>
      <c r="EC46" s="116">
        <v>1</v>
      </c>
      <c r="ED46" s="116">
        <v>1</v>
      </c>
      <c r="EE46" s="116">
        <v>1</v>
      </c>
      <c r="EF46" s="116">
        <v>1</v>
      </c>
      <c r="EG46" s="116">
        <v>1</v>
      </c>
      <c r="EH46" s="116">
        <v>1</v>
      </c>
      <c r="EI46" s="116">
        <v>1</v>
      </c>
      <c r="EJ46" s="116">
        <v>1</v>
      </c>
      <c r="EK46" s="116">
        <v>1</v>
      </c>
      <c r="EL46" s="116">
        <v>1</v>
      </c>
      <c r="EM46" s="117">
        <v>1</v>
      </c>
    </row>
    <row r="47" spans="2:143" ht="12.75">
      <c r="B47" s="84" t="s">
        <v>34</v>
      </c>
      <c r="C47" s="72"/>
      <c r="D47" s="85" t="s">
        <v>35</v>
      </c>
      <c r="E47" s="86" t="s">
        <v>35</v>
      </c>
      <c r="F47" s="86" t="s">
        <v>35</v>
      </c>
      <c r="G47" s="87" t="s">
        <v>35</v>
      </c>
      <c r="H47" s="88">
        <v>1</v>
      </c>
      <c r="I47" s="89">
        <v>128</v>
      </c>
      <c r="J47" s="90">
        <f>2^16/1000</f>
        <v>65.536</v>
      </c>
      <c r="K47" s="90">
        <v>0</v>
      </c>
      <c r="L47" s="90">
        <v>0</v>
      </c>
      <c r="M47" s="90">
        <v>1</v>
      </c>
      <c r="N47" s="91">
        <f t="shared" si="17"/>
        <v>128</v>
      </c>
      <c r="O47" s="92">
        <f t="shared" si="20"/>
        <v>9</v>
      </c>
      <c r="P47" s="92">
        <f t="shared" si="18"/>
        <v>8</v>
      </c>
      <c r="Q47" s="92">
        <f t="shared" si="21"/>
        <v>8</v>
      </c>
      <c r="R47" s="93">
        <f t="shared" si="19"/>
        <v>16</v>
      </c>
      <c r="S47" s="91"/>
      <c r="T47" s="90"/>
      <c r="U47" s="93" t="s">
        <v>51</v>
      </c>
      <c r="V47" s="65"/>
      <c r="W47" s="115">
        <v>1</v>
      </c>
      <c r="X47" s="116">
        <v>1</v>
      </c>
      <c r="Y47" s="116">
        <v>1</v>
      </c>
      <c r="Z47" s="116">
        <v>1</v>
      </c>
      <c r="AA47" s="116">
        <v>1</v>
      </c>
      <c r="AB47" s="116">
        <v>1</v>
      </c>
      <c r="AC47" s="116">
        <v>1</v>
      </c>
      <c r="AD47" s="116">
        <v>1</v>
      </c>
      <c r="AE47" s="116">
        <v>1</v>
      </c>
      <c r="AF47" s="116">
        <v>1</v>
      </c>
      <c r="AG47" s="116">
        <v>1</v>
      </c>
      <c r="AH47" s="116">
        <v>1</v>
      </c>
      <c r="AI47" s="116">
        <v>1</v>
      </c>
      <c r="AJ47" s="116">
        <v>1</v>
      </c>
      <c r="AK47" s="116">
        <v>1</v>
      </c>
      <c r="AL47" s="116">
        <v>1</v>
      </c>
      <c r="AM47" s="116">
        <v>1</v>
      </c>
      <c r="AN47" s="116">
        <v>1</v>
      </c>
      <c r="AO47" s="116">
        <v>1</v>
      </c>
      <c r="AP47" s="116">
        <v>1</v>
      </c>
      <c r="AQ47" s="116">
        <v>1</v>
      </c>
      <c r="AR47" s="116">
        <v>1</v>
      </c>
      <c r="AS47" s="116">
        <v>1</v>
      </c>
      <c r="AT47" s="116">
        <v>1</v>
      </c>
      <c r="AU47" s="116">
        <v>1</v>
      </c>
      <c r="AV47" s="116">
        <v>1</v>
      </c>
      <c r="AW47" s="116">
        <v>1</v>
      </c>
      <c r="AX47" s="116">
        <v>1</v>
      </c>
      <c r="AY47" s="116">
        <v>1</v>
      </c>
      <c r="AZ47" s="116">
        <v>1</v>
      </c>
      <c r="BA47" s="116">
        <v>1</v>
      </c>
      <c r="BB47" s="116">
        <v>1</v>
      </c>
      <c r="BC47" s="116">
        <v>1</v>
      </c>
      <c r="BD47" s="116">
        <v>1</v>
      </c>
      <c r="BE47" s="116">
        <v>1</v>
      </c>
      <c r="BF47" s="116">
        <v>1</v>
      </c>
      <c r="BG47" s="116">
        <v>1</v>
      </c>
      <c r="BH47" s="116">
        <v>1</v>
      </c>
      <c r="BI47" s="116">
        <v>1</v>
      </c>
      <c r="BJ47" s="116">
        <v>1</v>
      </c>
      <c r="BK47" s="116">
        <v>1</v>
      </c>
      <c r="BL47" s="116">
        <v>1</v>
      </c>
      <c r="BM47" s="116">
        <v>1</v>
      </c>
      <c r="BN47" s="116">
        <v>1</v>
      </c>
      <c r="BO47" s="116">
        <v>1</v>
      </c>
      <c r="BP47" s="116">
        <v>1</v>
      </c>
      <c r="BQ47" s="116">
        <v>1</v>
      </c>
      <c r="BR47" s="116">
        <v>1</v>
      </c>
      <c r="BS47" s="116">
        <v>1</v>
      </c>
      <c r="BT47" s="116">
        <v>1</v>
      </c>
      <c r="BU47" s="116">
        <v>1</v>
      </c>
      <c r="BV47" s="116">
        <v>1</v>
      </c>
      <c r="BW47" s="116">
        <v>1</v>
      </c>
      <c r="BX47" s="116">
        <v>1</v>
      </c>
      <c r="BY47" s="116">
        <v>1</v>
      </c>
      <c r="BZ47" s="116">
        <v>1</v>
      </c>
      <c r="CA47" s="116">
        <v>1</v>
      </c>
      <c r="CB47" s="116">
        <v>1</v>
      </c>
      <c r="CC47" s="116">
        <v>1</v>
      </c>
      <c r="CD47" s="116">
        <v>1</v>
      </c>
      <c r="CE47" s="116">
        <v>1</v>
      </c>
      <c r="CF47" s="116">
        <v>1</v>
      </c>
      <c r="CG47" s="116">
        <v>1</v>
      </c>
      <c r="CH47" s="116">
        <v>1</v>
      </c>
      <c r="CI47" s="116">
        <v>1</v>
      </c>
      <c r="CJ47" s="116">
        <v>1</v>
      </c>
      <c r="CK47" s="116">
        <v>1</v>
      </c>
      <c r="CL47" s="116">
        <v>1</v>
      </c>
      <c r="CM47" s="116">
        <v>1</v>
      </c>
      <c r="CN47" s="116">
        <v>1</v>
      </c>
      <c r="CO47" s="116">
        <v>1</v>
      </c>
      <c r="CP47" s="116">
        <v>1</v>
      </c>
      <c r="CQ47" s="116">
        <v>1</v>
      </c>
      <c r="CR47" s="116">
        <v>1</v>
      </c>
      <c r="CS47" s="116">
        <v>1</v>
      </c>
      <c r="CT47" s="116">
        <v>1</v>
      </c>
      <c r="CU47" s="116">
        <v>1</v>
      </c>
      <c r="CV47" s="116">
        <v>1</v>
      </c>
      <c r="CW47" s="116">
        <v>1</v>
      </c>
      <c r="CX47" s="116">
        <v>1</v>
      </c>
      <c r="CY47" s="116">
        <v>1</v>
      </c>
      <c r="CZ47" s="116">
        <v>1</v>
      </c>
      <c r="DA47" s="116">
        <v>1</v>
      </c>
      <c r="DB47" s="116">
        <v>1</v>
      </c>
      <c r="DC47" s="116">
        <v>1</v>
      </c>
      <c r="DD47" s="116">
        <v>1</v>
      </c>
      <c r="DE47" s="116">
        <v>1</v>
      </c>
      <c r="DF47" s="116">
        <v>1</v>
      </c>
      <c r="DG47" s="116">
        <v>1</v>
      </c>
      <c r="DH47" s="116">
        <v>1</v>
      </c>
      <c r="DI47" s="116">
        <v>1</v>
      </c>
      <c r="DJ47" s="116">
        <v>1</v>
      </c>
      <c r="DK47" s="116">
        <v>1</v>
      </c>
      <c r="DL47" s="116">
        <v>1</v>
      </c>
      <c r="DM47" s="116">
        <v>1</v>
      </c>
      <c r="DN47" s="116">
        <v>1</v>
      </c>
      <c r="DO47" s="116">
        <v>1</v>
      </c>
      <c r="DP47" s="116">
        <v>1</v>
      </c>
      <c r="DQ47" s="116">
        <v>1</v>
      </c>
      <c r="DR47" s="116">
        <v>1</v>
      </c>
      <c r="DS47" s="116">
        <v>1</v>
      </c>
      <c r="DT47" s="116">
        <v>1</v>
      </c>
      <c r="DU47" s="116">
        <v>1</v>
      </c>
      <c r="DV47" s="116">
        <v>1</v>
      </c>
      <c r="DW47" s="116">
        <v>1</v>
      </c>
      <c r="DX47" s="116">
        <v>1</v>
      </c>
      <c r="DY47" s="116">
        <v>1</v>
      </c>
      <c r="DZ47" s="116">
        <v>1</v>
      </c>
      <c r="EA47" s="116">
        <v>1</v>
      </c>
      <c r="EB47" s="116">
        <v>1</v>
      </c>
      <c r="EC47" s="116">
        <v>1</v>
      </c>
      <c r="ED47" s="116">
        <v>1</v>
      </c>
      <c r="EE47" s="116">
        <v>1</v>
      </c>
      <c r="EF47" s="116">
        <v>1</v>
      </c>
      <c r="EG47" s="116">
        <v>1</v>
      </c>
      <c r="EH47" s="116">
        <v>1</v>
      </c>
      <c r="EI47" s="116">
        <v>1</v>
      </c>
      <c r="EJ47" s="116">
        <v>1</v>
      </c>
      <c r="EK47" s="116">
        <v>1</v>
      </c>
      <c r="EL47" s="116">
        <v>1</v>
      </c>
      <c r="EM47" s="117">
        <v>1</v>
      </c>
    </row>
    <row r="48" spans="2:143" ht="13.5" thickBot="1">
      <c r="B48" s="94" t="s">
        <v>37</v>
      </c>
      <c r="C48" s="95"/>
      <c r="D48" s="96" t="s">
        <v>35</v>
      </c>
      <c r="E48" s="97" t="s">
        <v>35</v>
      </c>
      <c r="F48" s="97" t="s">
        <v>35</v>
      </c>
      <c r="G48" s="98" t="s">
        <v>35</v>
      </c>
      <c r="H48" s="99">
        <v>1</v>
      </c>
      <c r="I48" s="100">
        <v>1024</v>
      </c>
      <c r="J48" s="101">
        <f>2^16/1000</f>
        <v>65.536</v>
      </c>
      <c r="K48" s="101">
        <v>0</v>
      </c>
      <c r="L48" s="101">
        <v>0</v>
      </c>
      <c r="M48" s="101">
        <v>1</v>
      </c>
      <c r="N48" s="102">
        <f t="shared" si="17"/>
        <v>1024</v>
      </c>
      <c r="O48" s="103">
        <f t="shared" si="20"/>
        <v>6</v>
      </c>
      <c r="P48" s="103">
        <f t="shared" si="18"/>
        <v>8</v>
      </c>
      <c r="Q48" s="103">
        <f t="shared" si="21"/>
        <v>8</v>
      </c>
      <c r="R48" s="104">
        <f t="shared" si="19"/>
        <v>16</v>
      </c>
      <c r="S48" s="102"/>
      <c r="T48" s="101"/>
      <c r="U48" s="104" t="s">
        <v>51</v>
      </c>
      <c r="V48" s="65"/>
      <c r="W48" s="118">
        <v>0.01</v>
      </c>
      <c r="X48" s="119">
        <f>W48+$W48</f>
        <v>0.02</v>
      </c>
      <c r="Y48" s="119">
        <f aca="true" t="shared" si="22" ref="Y48:CJ48">X48+$W48</f>
        <v>0.03</v>
      </c>
      <c r="Z48" s="119">
        <f t="shared" si="22"/>
        <v>0.04</v>
      </c>
      <c r="AA48" s="119">
        <f t="shared" si="22"/>
        <v>0.05</v>
      </c>
      <c r="AB48" s="119">
        <f t="shared" si="22"/>
        <v>0.060000000000000005</v>
      </c>
      <c r="AC48" s="119">
        <f t="shared" si="22"/>
        <v>0.07</v>
      </c>
      <c r="AD48" s="119">
        <f t="shared" si="22"/>
        <v>0.08</v>
      </c>
      <c r="AE48" s="119">
        <f t="shared" si="22"/>
        <v>0.09</v>
      </c>
      <c r="AF48" s="119">
        <f t="shared" si="22"/>
        <v>0.09999999999999999</v>
      </c>
      <c r="AG48" s="119">
        <f t="shared" si="22"/>
        <v>0.10999999999999999</v>
      </c>
      <c r="AH48" s="119">
        <f t="shared" si="22"/>
        <v>0.11999999999999998</v>
      </c>
      <c r="AI48" s="119">
        <f t="shared" si="22"/>
        <v>0.12999999999999998</v>
      </c>
      <c r="AJ48" s="119">
        <f t="shared" si="22"/>
        <v>0.13999999999999999</v>
      </c>
      <c r="AK48" s="119">
        <f t="shared" si="22"/>
        <v>0.15</v>
      </c>
      <c r="AL48" s="119">
        <f t="shared" si="22"/>
        <v>0.16</v>
      </c>
      <c r="AM48" s="119">
        <f t="shared" si="22"/>
        <v>0.17</v>
      </c>
      <c r="AN48" s="119">
        <f t="shared" si="22"/>
        <v>0.18000000000000002</v>
      </c>
      <c r="AO48" s="119">
        <f t="shared" si="22"/>
        <v>0.19000000000000003</v>
      </c>
      <c r="AP48" s="119">
        <f t="shared" si="22"/>
        <v>0.20000000000000004</v>
      </c>
      <c r="AQ48" s="119">
        <f t="shared" si="22"/>
        <v>0.21000000000000005</v>
      </c>
      <c r="AR48" s="119">
        <f t="shared" si="22"/>
        <v>0.22000000000000006</v>
      </c>
      <c r="AS48" s="119">
        <f t="shared" si="22"/>
        <v>0.23000000000000007</v>
      </c>
      <c r="AT48" s="119">
        <f t="shared" si="22"/>
        <v>0.24000000000000007</v>
      </c>
      <c r="AU48" s="119">
        <f t="shared" si="22"/>
        <v>0.25000000000000006</v>
      </c>
      <c r="AV48" s="119">
        <f t="shared" si="22"/>
        <v>0.26000000000000006</v>
      </c>
      <c r="AW48" s="119">
        <f t="shared" si="22"/>
        <v>0.2700000000000001</v>
      </c>
      <c r="AX48" s="119">
        <f t="shared" si="22"/>
        <v>0.2800000000000001</v>
      </c>
      <c r="AY48" s="119">
        <f t="shared" si="22"/>
        <v>0.2900000000000001</v>
      </c>
      <c r="AZ48" s="119">
        <f t="shared" si="22"/>
        <v>0.3000000000000001</v>
      </c>
      <c r="BA48" s="119">
        <f t="shared" si="22"/>
        <v>0.3100000000000001</v>
      </c>
      <c r="BB48" s="119">
        <f t="shared" si="22"/>
        <v>0.3200000000000001</v>
      </c>
      <c r="BC48" s="119">
        <f t="shared" si="22"/>
        <v>0.3300000000000001</v>
      </c>
      <c r="BD48" s="119">
        <f t="shared" si="22"/>
        <v>0.34000000000000014</v>
      </c>
      <c r="BE48" s="119">
        <f t="shared" si="22"/>
        <v>0.35000000000000014</v>
      </c>
      <c r="BF48" s="119">
        <f t="shared" si="22"/>
        <v>0.36000000000000015</v>
      </c>
      <c r="BG48" s="119">
        <f t="shared" si="22"/>
        <v>0.37000000000000016</v>
      </c>
      <c r="BH48" s="119">
        <f t="shared" si="22"/>
        <v>0.38000000000000017</v>
      </c>
      <c r="BI48" s="119">
        <f t="shared" si="22"/>
        <v>0.3900000000000002</v>
      </c>
      <c r="BJ48" s="119">
        <f t="shared" si="22"/>
        <v>0.4000000000000002</v>
      </c>
      <c r="BK48" s="119">
        <f t="shared" si="22"/>
        <v>0.4100000000000002</v>
      </c>
      <c r="BL48" s="119">
        <f t="shared" si="22"/>
        <v>0.4200000000000002</v>
      </c>
      <c r="BM48" s="119">
        <f t="shared" si="22"/>
        <v>0.4300000000000002</v>
      </c>
      <c r="BN48" s="119">
        <f t="shared" si="22"/>
        <v>0.4400000000000002</v>
      </c>
      <c r="BO48" s="119">
        <f t="shared" si="22"/>
        <v>0.45000000000000023</v>
      </c>
      <c r="BP48" s="119">
        <f t="shared" si="22"/>
        <v>0.46000000000000024</v>
      </c>
      <c r="BQ48" s="119">
        <f t="shared" si="22"/>
        <v>0.47000000000000025</v>
      </c>
      <c r="BR48" s="119">
        <f t="shared" si="22"/>
        <v>0.48000000000000026</v>
      </c>
      <c r="BS48" s="119">
        <f t="shared" si="22"/>
        <v>0.49000000000000027</v>
      </c>
      <c r="BT48" s="119">
        <f t="shared" si="22"/>
        <v>0.5000000000000002</v>
      </c>
      <c r="BU48" s="119">
        <f t="shared" si="22"/>
        <v>0.5100000000000002</v>
      </c>
      <c r="BV48" s="119">
        <f t="shared" si="22"/>
        <v>0.5200000000000002</v>
      </c>
      <c r="BW48" s="119">
        <f t="shared" si="22"/>
        <v>0.5300000000000002</v>
      </c>
      <c r="BX48" s="119">
        <f t="shared" si="22"/>
        <v>0.5400000000000003</v>
      </c>
      <c r="BY48" s="119">
        <f t="shared" si="22"/>
        <v>0.5500000000000003</v>
      </c>
      <c r="BZ48" s="119">
        <f t="shared" si="22"/>
        <v>0.5600000000000003</v>
      </c>
      <c r="CA48" s="119">
        <f t="shared" si="22"/>
        <v>0.5700000000000003</v>
      </c>
      <c r="CB48" s="119">
        <f t="shared" si="22"/>
        <v>0.5800000000000003</v>
      </c>
      <c r="CC48" s="119">
        <f t="shared" si="22"/>
        <v>0.5900000000000003</v>
      </c>
      <c r="CD48" s="119">
        <f t="shared" si="22"/>
        <v>0.6000000000000003</v>
      </c>
      <c r="CE48" s="119">
        <f t="shared" si="22"/>
        <v>0.6100000000000003</v>
      </c>
      <c r="CF48" s="119">
        <f t="shared" si="22"/>
        <v>0.6200000000000003</v>
      </c>
      <c r="CG48" s="119">
        <f t="shared" si="22"/>
        <v>0.6300000000000003</v>
      </c>
      <c r="CH48" s="119">
        <f t="shared" si="22"/>
        <v>0.6400000000000003</v>
      </c>
      <c r="CI48" s="119">
        <f t="shared" si="22"/>
        <v>0.6500000000000004</v>
      </c>
      <c r="CJ48" s="119">
        <f t="shared" si="22"/>
        <v>0.6600000000000004</v>
      </c>
      <c r="CK48" s="119">
        <f aca="true" t="shared" si="23" ref="CK48:EM48">CJ48+$W48</f>
        <v>0.6700000000000004</v>
      </c>
      <c r="CL48" s="119">
        <f t="shared" si="23"/>
        <v>0.6800000000000004</v>
      </c>
      <c r="CM48" s="119">
        <f t="shared" si="23"/>
        <v>0.6900000000000004</v>
      </c>
      <c r="CN48" s="119">
        <f t="shared" si="23"/>
        <v>0.7000000000000004</v>
      </c>
      <c r="CO48" s="119">
        <f t="shared" si="23"/>
        <v>0.7100000000000004</v>
      </c>
      <c r="CP48" s="119">
        <f t="shared" si="23"/>
        <v>0.7200000000000004</v>
      </c>
      <c r="CQ48" s="119">
        <f t="shared" si="23"/>
        <v>0.7300000000000004</v>
      </c>
      <c r="CR48" s="119">
        <f t="shared" si="23"/>
        <v>0.7400000000000004</v>
      </c>
      <c r="CS48" s="119">
        <f t="shared" si="23"/>
        <v>0.7500000000000004</v>
      </c>
      <c r="CT48" s="119">
        <f t="shared" si="23"/>
        <v>0.7600000000000005</v>
      </c>
      <c r="CU48" s="119">
        <f t="shared" si="23"/>
        <v>0.7700000000000005</v>
      </c>
      <c r="CV48" s="119">
        <f t="shared" si="23"/>
        <v>0.7800000000000005</v>
      </c>
      <c r="CW48" s="119">
        <f t="shared" si="23"/>
        <v>0.7900000000000005</v>
      </c>
      <c r="CX48" s="119">
        <f t="shared" si="23"/>
        <v>0.8000000000000005</v>
      </c>
      <c r="CY48" s="119">
        <f t="shared" si="23"/>
        <v>0.8100000000000005</v>
      </c>
      <c r="CZ48" s="119">
        <f t="shared" si="23"/>
        <v>0.8200000000000005</v>
      </c>
      <c r="DA48" s="119">
        <f t="shared" si="23"/>
        <v>0.8300000000000005</v>
      </c>
      <c r="DB48" s="119">
        <f t="shared" si="23"/>
        <v>0.8400000000000005</v>
      </c>
      <c r="DC48" s="119">
        <f t="shared" si="23"/>
        <v>0.8500000000000005</v>
      </c>
      <c r="DD48" s="119">
        <f t="shared" si="23"/>
        <v>0.8600000000000005</v>
      </c>
      <c r="DE48" s="119">
        <f t="shared" si="23"/>
        <v>0.8700000000000006</v>
      </c>
      <c r="DF48" s="119">
        <f t="shared" si="23"/>
        <v>0.8800000000000006</v>
      </c>
      <c r="DG48" s="119">
        <f t="shared" si="23"/>
        <v>0.8900000000000006</v>
      </c>
      <c r="DH48" s="119">
        <f t="shared" si="23"/>
        <v>0.9000000000000006</v>
      </c>
      <c r="DI48" s="119">
        <f t="shared" si="23"/>
        <v>0.9100000000000006</v>
      </c>
      <c r="DJ48" s="119">
        <f t="shared" si="23"/>
        <v>0.9200000000000006</v>
      </c>
      <c r="DK48" s="119">
        <f t="shared" si="23"/>
        <v>0.9300000000000006</v>
      </c>
      <c r="DL48" s="119">
        <f t="shared" si="23"/>
        <v>0.9400000000000006</v>
      </c>
      <c r="DM48" s="119">
        <f t="shared" si="23"/>
        <v>0.9500000000000006</v>
      </c>
      <c r="DN48" s="119">
        <f t="shared" si="23"/>
        <v>0.9600000000000006</v>
      </c>
      <c r="DO48" s="119">
        <f t="shared" si="23"/>
        <v>0.9700000000000006</v>
      </c>
      <c r="DP48" s="119">
        <f t="shared" si="23"/>
        <v>0.9800000000000006</v>
      </c>
      <c r="DQ48" s="119">
        <f t="shared" si="23"/>
        <v>0.9900000000000007</v>
      </c>
      <c r="DR48" s="119">
        <f t="shared" si="23"/>
        <v>1.0000000000000007</v>
      </c>
      <c r="DS48" s="119">
        <f t="shared" si="23"/>
        <v>1.0100000000000007</v>
      </c>
      <c r="DT48" s="119">
        <f t="shared" si="23"/>
        <v>1.0200000000000007</v>
      </c>
      <c r="DU48" s="119">
        <f t="shared" si="23"/>
        <v>1.0300000000000007</v>
      </c>
      <c r="DV48" s="119">
        <f t="shared" si="23"/>
        <v>1.0400000000000007</v>
      </c>
      <c r="DW48" s="119">
        <f t="shared" si="23"/>
        <v>1.0500000000000007</v>
      </c>
      <c r="DX48" s="119">
        <f t="shared" si="23"/>
        <v>1.0600000000000007</v>
      </c>
      <c r="DY48" s="119">
        <f t="shared" si="23"/>
        <v>1.0700000000000007</v>
      </c>
      <c r="DZ48" s="119">
        <f t="shared" si="23"/>
        <v>1.0800000000000007</v>
      </c>
      <c r="EA48" s="119">
        <f t="shared" si="23"/>
        <v>1.0900000000000007</v>
      </c>
      <c r="EB48" s="119">
        <f t="shared" si="23"/>
        <v>1.1000000000000008</v>
      </c>
      <c r="EC48" s="119">
        <f t="shared" si="23"/>
        <v>1.1100000000000008</v>
      </c>
      <c r="ED48" s="119">
        <f t="shared" si="23"/>
        <v>1.1200000000000008</v>
      </c>
      <c r="EE48" s="119">
        <f t="shared" si="23"/>
        <v>1.1300000000000008</v>
      </c>
      <c r="EF48" s="119">
        <f t="shared" si="23"/>
        <v>1.1400000000000008</v>
      </c>
      <c r="EG48" s="119">
        <f t="shared" si="23"/>
        <v>1.1500000000000008</v>
      </c>
      <c r="EH48" s="119">
        <f t="shared" si="23"/>
        <v>1.1600000000000008</v>
      </c>
      <c r="EI48" s="119">
        <f t="shared" si="23"/>
        <v>1.1700000000000008</v>
      </c>
      <c r="EJ48" s="119">
        <f t="shared" si="23"/>
        <v>1.1800000000000008</v>
      </c>
      <c r="EK48" s="119">
        <f t="shared" si="23"/>
        <v>1.1900000000000008</v>
      </c>
      <c r="EL48" s="119">
        <f t="shared" si="23"/>
        <v>1.2000000000000008</v>
      </c>
      <c r="EM48" s="120">
        <f t="shared" si="23"/>
        <v>1.2100000000000009</v>
      </c>
    </row>
    <row r="49" spans="2:39" ht="12.75">
      <c r="B49" s="55"/>
      <c r="Z49" s="105"/>
      <c r="AA49" s="105"/>
      <c r="AB49" s="47"/>
      <c r="AC49" s="47"/>
      <c r="AD49" s="47"/>
      <c r="AE49" s="47"/>
      <c r="AF49" s="48"/>
      <c r="AG49" s="49"/>
      <c r="AH49" s="50"/>
      <c r="AI49" s="50"/>
      <c r="AJ49" s="51"/>
      <c r="AK49" s="51"/>
      <c r="AL49" s="51"/>
      <c r="AM49" s="52"/>
    </row>
    <row r="50" spans="2:39" ht="12.75">
      <c r="B50" s="55"/>
      <c r="Z50" s="105"/>
      <c r="AA50" s="105"/>
      <c r="AB50" s="1"/>
      <c r="AC50" s="40"/>
      <c r="AD50" s="1"/>
      <c r="AE50" s="40"/>
      <c r="AG50" s="40"/>
      <c r="AI50" s="40"/>
      <c r="AM50" s="40"/>
    </row>
    <row r="51" spans="2:39" ht="12.75">
      <c r="B51" s="55"/>
      <c r="Z51" s="105"/>
      <c r="AA51" s="105"/>
      <c r="AB51" s="1"/>
      <c r="AC51" s="40"/>
      <c r="AD51" s="40"/>
      <c r="AE51" s="40"/>
      <c r="AF51" s="41"/>
      <c r="AM51" s="42"/>
    </row>
    <row r="52" spans="2:39" ht="12.75">
      <c r="B52" s="55"/>
      <c r="Z52" s="105"/>
      <c r="AA52" s="105"/>
      <c r="AB52" s="1"/>
      <c r="AC52" s="40"/>
      <c r="AD52" s="40"/>
      <c r="AE52" s="40"/>
      <c r="AF52" s="41"/>
      <c r="AM52" s="42"/>
    </row>
    <row r="53" spans="2:39" ht="12.75">
      <c r="B53" s="55"/>
      <c r="Z53" s="105"/>
      <c r="AA53" s="105"/>
      <c r="AB53" s="1"/>
      <c r="AC53" s="40"/>
      <c r="AD53" s="40"/>
      <c r="AE53" s="40"/>
      <c r="AF53" s="41"/>
      <c r="AM53" s="42"/>
    </row>
    <row r="54" spans="2:39" ht="12.75">
      <c r="B54" s="55"/>
      <c r="Z54" s="105"/>
      <c r="AA54" s="105"/>
      <c r="AB54" s="1"/>
      <c r="AC54" s="40"/>
      <c r="AD54" s="40"/>
      <c r="AE54" s="40"/>
      <c r="AF54" s="41"/>
      <c r="AM54" s="42"/>
    </row>
    <row r="55" spans="2:39" ht="12.75">
      <c r="B55" s="55"/>
      <c r="Z55" s="105"/>
      <c r="AA55" s="105"/>
      <c r="AB55" s="1"/>
      <c r="AC55" s="40"/>
      <c r="AD55" s="40"/>
      <c r="AE55" s="40"/>
      <c r="AF55" s="41"/>
      <c r="AM55" s="42"/>
    </row>
    <row r="56" spans="2:39" ht="11.25" customHeight="1">
      <c r="B56" s="55"/>
      <c r="Z56" s="105"/>
      <c r="AA56" s="105"/>
      <c r="AB56" s="1"/>
      <c r="AC56" s="40"/>
      <c r="AD56" s="40"/>
      <c r="AE56" s="40"/>
      <c r="AF56" s="41"/>
      <c r="AM56" s="42"/>
    </row>
    <row r="57" spans="2:39" ht="12.75">
      <c r="B57" s="55"/>
      <c r="Z57" s="105"/>
      <c r="AA57" s="105"/>
      <c r="AB57" s="1"/>
      <c r="AC57" s="40"/>
      <c r="AD57" s="40"/>
      <c r="AE57" s="40"/>
      <c r="AF57" s="41"/>
      <c r="AM57" s="42"/>
    </row>
    <row r="58" spans="26:39" ht="12.75">
      <c r="Z58" s="105"/>
      <c r="AA58" s="105"/>
      <c r="AB58" s="1"/>
      <c r="AC58" s="40"/>
      <c r="AD58" s="40"/>
      <c r="AE58" s="40"/>
      <c r="AF58" s="41"/>
      <c r="AM58" s="42"/>
    </row>
    <row r="59" spans="2:39" ht="104.25">
      <c r="B59" s="106" t="s">
        <v>16</v>
      </c>
      <c r="C59" s="106" t="s">
        <v>17</v>
      </c>
      <c r="D59" s="106" t="s">
        <v>18</v>
      </c>
      <c r="E59" s="107" t="s">
        <v>19</v>
      </c>
      <c r="F59" s="108"/>
      <c r="G59" s="106" t="str">
        <f>"# Photons "&amp;B2</f>
        <v># Photons A102f</v>
      </c>
      <c r="H59" s="106" t="str">
        <f>"# Photons "&amp;B2&amp;" [bit]"</f>
        <v># Photons A102f [bit]</v>
      </c>
      <c r="I59" s="107" t="str">
        <f>"SNR "&amp;B2&amp;" "&amp;C2</f>
        <v>SNR A102f temporal</v>
      </c>
      <c r="J59" s="107" t="str">
        <f>"SNR "&amp;B2&amp;" [bit]"</f>
        <v>SNR A102f [bit]</v>
      </c>
      <c r="K59" s="107"/>
      <c r="L59" s="107"/>
      <c r="N59" s="11"/>
      <c r="O59" s="106" t="str">
        <f>"# Photons "&amp;B3</f>
        <v># Photons A60xf</v>
      </c>
      <c r="P59" s="106" t="str">
        <f>"# Photons "&amp;B3&amp;" [bit]"</f>
        <v># Photons A60xf [bit]</v>
      </c>
      <c r="Q59" s="106"/>
      <c r="R59" s="107" t="str">
        <f>"SNR "&amp;B3&amp;" "&amp;C3</f>
        <v>SNR A60xf temporal</v>
      </c>
      <c r="S59" s="107" t="str">
        <f>"SNR "&amp;B3&amp;" [bit]"</f>
        <v>SNR A60xf [bit]</v>
      </c>
      <c r="T59" s="106"/>
      <c r="W59" s="11"/>
      <c r="X59" s="106" t="s">
        <v>29</v>
      </c>
      <c r="Y59" s="106" t="s">
        <v>30</v>
      </c>
      <c r="Z59" s="105"/>
      <c r="AA59" s="105"/>
      <c r="AB59" s="1"/>
      <c r="AC59" s="40"/>
      <c r="AD59" s="40"/>
      <c r="AE59" s="40"/>
      <c r="AF59" s="41"/>
      <c r="AM59" s="42"/>
    </row>
    <row r="60" spans="2:38" ht="12.75">
      <c r="B60" s="40">
        <f>2^18</f>
        <v>262144</v>
      </c>
      <c r="C60" s="43">
        <f>LOG(B60,2)</f>
        <v>18</v>
      </c>
      <c r="D60" s="43">
        <f aca="true" t="shared" si="24" ref="D60:D79">SQRT(B60)</f>
        <v>512</v>
      </c>
      <c r="E60" s="44">
        <f>LOG(D60,2)</f>
        <v>9</v>
      </c>
      <c r="F60" s="44"/>
      <c r="G60" s="43">
        <f>$J$2*1000/$H$2</f>
        <v>32315.97845601436</v>
      </c>
      <c r="H60" s="43">
        <f>LOG(G60,2)</f>
        <v>14.979960053426455</v>
      </c>
      <c r="I60" s="43">
        <f aca="true" t="shared" si="25" ref="I60:I82">IF($C$2=temporal,$H$2*G60/SQRT($H$2*G60+$I$2^2),$H$2*G60/SQRT($H$2*G60+$I$2^2+$K$2^2+(($L$2/100)*$H$2*G60)^2))</f>
        <v>133.86322447594807</v>
      </c>
      <c r="J60" s="44">
        <f aca="true" t="shared" si="26" ref="J60:J82">LOG(I60,2)</f>
        <v>7.064615861016598</v>
      </c>
      <c r="K60" s="43"/>
      <c r="L60" s="43"/>
      <c r="O60" s="43">
        <f>$J$3*1000/$H$3</f>
        <v>156250</v>
      </c>
      <c r="P60" s="43">
        <f>LOG(O60,2)</f>
        <v>17.253496664211536</v>
      </c>
      <c r="Q60" s="43"/>
      <c r="R60" s="43">
        <f aca="true" t="shared" si="27" ref="R60:R82">IF($C$3=temporal,$H$3*O60/SQRT($H$3*O60+$I$3^2),$H$3*O60/SQRT($H$3*O60+$I$3^2+$K$3^2+(($L$3/100)*$H$3*O60)^2))</f>
        <v>199.5709843668259</v>
      </c>
      <c r="S60" s="44">
        <f>LOG(R60,2)</f>
        <v>7.640758172208384</v>
      </c>
      <c r="T60" s="43"/>
      <c r="W60" s="1"/>
      <c r="X60" s="1">
        <f aca="true" t="shared" si="28" ref="X60:X82">$B$7</f>
        <v>11</v>
      </c>
      <c r="Y60" s="43">
        <f aca="true" t="shared" si="29" ref="Y60:Y82">$B$12</f>
        <v>5</v>
      </c>
      <c r="Z60" s="40"/>
      <c r="AA60" s="1"/>
      <c r="AB60" s="40"/>
      <c r="AC60" s="40"/>
      <c r="AD60" s="40"/>
      <c r="AE60" s="41"/>
      <c r="AL60" s="42"/>
    </row>
    <row r="61" spans="2:37" ht="12.75">
      <c r="B61" s="43">
        <f aca="true" t="shared" si="30" ref="B61:B79">B60/2</f>
        <v>131072</v>
      </c>
      <c r="C61" s="43">
        <f aca="true" t="shared" si="31" ref="C61:C82">LOG(B61,2)</f>
        <v>17</v>
      </c>
      <c r="D61" s="43">
        <f t="shared" si="24"/>
        <v>362.03867196751236</v>
      </c>
      <c r="E61" s="44">
        <f aca="true" t="shared" si="32" ref="E61:E82">LOG(D61,2)</f>
        <v>8.5</v>
      </c>
      <c r="F61" s="44"/>
      <c r="G61" s="43">
        <f>G60/2</f>
        <v>16157.98922800718</v>
      </c>
      <c r="H61" s="43">
        <f aca="true" t="shared" si="33" ref="H61:H82">LOG(G61,2)</f>
        <v>13.979960053426455</v>
      </c>
      <c r="I61" s="43">
        <f t="shared" si="25"/>
        <v>94.4442825030838</v>
      </c>
      <c r="J61" s="44">
        <f t="shared" si="26"/>
        <v>6.561391555830065</v>
      </c>
      <c r="K61" s="43"/>
      <c r="L61" s="43"/>
      <c r="O61" s="43">
        <f>O60/2</f>
        <v>78125</v>
      </c>
      <c r="P61" s="43">
        <f aca="true" t="shared" si="34" ref="P61:P82">LOG(O61,2)</f>
        <v>16.253496664211536</v>
      </c>
      <c r="Q61" s="43"/>
      <c r="R61" s="43">
        <f t="shared" si="27"/>
        <v>128.6388845366861</v>
      </c>
      <c r="S61" s="44">
        <f aca="true" t="shared" si="35" ref="S61:S82">LOG(R61,2)</f>
        <v>7.00718299145109</v>
      </c>
      <c r="T61" s="43"/>
      <c r="W61" s="1"/>
      <c r="X61" s="1">
        <f t="shared" si="28"/>
        <v>11</v>
      </c>
      <c r="Y61" s="43">
        <f t="shared" si="29"/>
        <v>5</v>
      </c>
      <c r="Z61" s="1"/>
      <c r="AA61" s="40"/>
      <c r="AB61" s="40"/>
      <c r="AC61" s="40"/>
      <c r="AD61" s="41"/>
      <c r="AK61" s="42"/>
    </row>
    <row r="62" spans="2:37" ht="12.75">
      <c r="B62" s="43">
        <f t="shared" si="30"/>
        <v>65536</v>
      </c>
      <c r="C62" s="43">
        <f t="shared" si="31"/>
        <v>16</v>
      </c>
      <c r="D62" s="43">
        <f t="shared" si="24"/>
        <v>256</v>
      </c>
      <c r="E62" s="44">
        <f t="shared" si="32"/>
        <v>8</v>
      </c>
      <c r="F62" s="44"/>
      <c r="G62" s="43">
        <f aca="true" t="shared" si="36" ref="G62:G79">G61/2</f>
        <v>8078.99461400359</v>
      </c>
      <c r="H62" s="43">
        <f t="shared" si="33"/>
        <v>12.979960053426455</v>
      </c>
      <c r="I62" s="43">
        <f t="shared" si="25"/>
        <v>66.48633107669045</v>
      </c>
      <c r="J62" s="44">
        <f t="shared" si="26"/>
        <v>6.054985862345396</v>
      </c>
      <c r="K62" s="43"/>
      <c r="L62" s="43"/>
      <c r="O62" s="43">
        <f aca="true" t="shared" si="37" ref="O62:O79">O61/2</f>
        <v>39062.5</v>
      </c>
      <c r="P62" s="43">
        <f t="shared" si="34"/>
        <v>15.253496664211537</v>
      </c>
      <c r="Q62" s="43"/>
      <c r="R62" s="43">
        <f t="shared" si="27"/>
        <v>78.63501705247081</v>
      </c>
      <c r="S62" s="44">
        <f t="shared" si="35"/>
        <v>6.297099998693819</v>
      </c>
      <c r="T62" s="43"/>
      <c r="W62" s="1"/>
      <c r="X62" s="1">
        <f t="shared" si="28"/>
        <v>11</v>
      </c>
      <c r="Y62" s="43">
        <f t="shared" si="29"/>
        <v>5</v>
      </c>
      <c r="Z62" s="1"/>
      <c r="AA62" s="40"/>
      <c r="AB62" s="40"/>
      <c r="AC62" s="40"/>
      <c r="AD62" s="41"/>
      <c r="AK62" s="42"/>
    </row>
    <row r="63" spans="2:37" ht="12.75">
      <c r="B63" s="43">
        <f t="shared" si="30"/>
        <v>32768</v>
      </c>
      <c r="C63" s="43">
        <f t="shared" si="31"/>
        <v>15</v>
      </c>
      <c r="D63" s="43">
        <f t="shared" si="24"/>
        <v>181.01933598375618</v>
      </c>
      <c r="E63" s="44">
        <f t="shared" si="32"/>
        <v>7.5</v>
      </c>
      <c r="F63" s="44"/>
      <c r="G63" s="43">
        <f t="shared" si="36"/>
        <v>4039.497307001795</v>
      </c>
      <c r="H63" s="43">
        <f t="shared" si="33"/>
        <v>11.979960053426455</v>
      </c>
      <c r="I63" s="43">
        <f t="shared" si="25"/>
        <v>46.60273245009001</v>
      </c>
      <c r="J63" s="44">
        <f t="shared" si="26"/>
        <v>5.542342641539967</v>
      </c>
      <c r="K63" s="43"/>
      <c r="L63" s="43"/>
      <c r="O63" s="43">
        <f t="shared" si="37"/>
        <v>19531.25</v>
      </c>
      <c r="P63" s="43">
        <f t="shared" si="34"/>
        <v>14.253496664211537</v>
      </c>
      <c r="Q63" s="43"/>
      <c r="R63" s="43">
        <f t="shared" si="27"/>
        <v>45.319611488252335</v>
      </c>
      <c r="S63" s="44">
        <f t="shared" si="35"/>
        <v>5.502063588297022</v>
      </c>
      <c r="T63" s="43"/>
      <c r="W63" s="1"/>
      <c r="X63" s="1">
        <f t="shared" si="28"/>
        <v>11</v>
      </c>
      <c r="Y63" s="43">
        <f t="shared" si="29"/>
        <v>5</v>
      </c>
      <c r="Z63" s="1"/>
      <c r="AA63" s="40"/>
      <c r="AB63" s="40"/>
      <c r="AC63" s="40"/>
      <c r="AD63" s="41"/>
      <c r="AK63" s="42"/>
    </row>
    <row r="64" spans="2:37" ht="12.75">
      <c r="B64" s="43">
        <f t="shared" si="30"/>
        <v>16384</v>
      </c>
      <c r="C64" s="43">
        <f t="shared" si="31"/>
        <v>14</v>
      </c>
      <c r="D64" s="43">
        <f t="shared" si="24"/>
        <v>128</v>
      </c>
      <c r="E64" s="44">
        <f t="shared" si="32"/>
        <v>7</v>
      </c>
      <c r="F64" s="44"/>
      <c r="G64" s="43">
        <f t="shared" si="36"/>
        <v>2019.7486535008975</v>
      </c>
      <c r="H64" s="43">
        <f t="shared" si="33"/>
        <v>10.979960053426455</v>
      </c>
      <c r="I64" s="43">
        <f t="shared" si="25"/>
        <v>32.39506595930101</v>
      </c>
      <c r="J64" s="44">
        <f t="shared" si="26"/>
        <v>5.017702190154357</v>
      </c>
      <c r="K64" s="43"/>
      <c r="L64" s="43"/>
      <c r="O64" s="43">
        <f t="shared" si="37"/>
        <v>9765.625</v>
      </c>
      <c r="P64" s="43">
        <f t="shared" si="34"/>
        <v>13.253496664211536</v>
      </c>
      <c r="Q64" s="43"/>
      <c r="R64" s="43">
        <f t="shared" si="27"/>
        <v>24.78753938921609</v>
      </c>
      <c r="S64" s="44">
        <f t="shared" si="35"/>
        <v>4.6315431598914225</v>
      </c>
      <c r="T64" s="43"/>
      <c r="W64" s="1"/>
      <c r="X64" s="1">
        <f t="shared" si="28"/>
        <v>11</v>
      </c>
      <c r="Y64" s="43">
        <f t="shared" si="29"/>
        <v>5</v>
      </c>
      <c r="Z64" s="1"/>
      <c r="AA64" s="40"/>
      <c r="AB64" s="40"/>
      <c r="AC64" s="40"/>
      <c r="AD64" s="41"/>
      <c r="AK64" s="42"/>
    </row>
    <row r="65" spans="2:39" ht="12.75">
      <c r="B65" s="43">
        <f t="shared" si="30"/>
        <v>8192</v>
      </c>
      <c r="C65" s="43">
        <f t="shared" si="31"/>
        <v>13</v>
      </c>
      <c r="D65" s="43">
        <f t="shared" si="24"/>
        <v>90.50966799187809</v>
      </c>
      <c r="E65" s="44">
        <f t="shared" si="32"/>
        <v>6.5</v>
      </c>
      <c r="F65" s="44"/>
      <c r="G65" s="43">
        <f t="shared" si="36"/>
        <v>1009.8743267504487</v>
      </c>
      <c r="H65" s="43">
        <f t="shared" si="33"/>
        <v>9.979960053426455</v>
      </c>
      <c r="I65" s="43">
        <f t="shared" si="25"/>
        <v>22.174214849590598</v>
      </c>
      <c r="J65" s="44">
        <f t="shared" si="26"/>
        <v>4.4708111169940485</v>
      </c>
      <c r="K65" s="43"/>
      <c r="L65" s="43"/>
      <c r="O65" s="43">
        <f t="shared" si="37"/>
        <v>4882.8125</v>
      </c>
      <c r="P65" s="43">
        <f t="shared" si="34"/>
        <v>12.253496664211536</v>
      </c>
      <c r="Q65" s="43"/>
      <c r="R65" s="43">
        <f t="shared" si="27"/>
        <v>13.051913954379204</v>
      </c>
      <c r="S65" s="44">
        <f t="shared" si="35"/>
        <v>3.706189476397016</v>
      </c>
      <c r="T65" s="43"/>
      <c r="W65" s="1"/>
      <c r="X65" s="1">
        <f t="shared" si="28"/>
        <v>11</v>
      </c>
      <c r="Y65" s="43">
        <f t="shared" si="29"/>
        <v>5</v>
      </c>
      <c r="Z65" s="1"/>
      <c r="AA65" s="1"/>
      <c r="AB65" s="1"/>
      <c r="AC65" s="40"/>
      <c r="AD65" s="40"/>
      <c r="AE65" s="40"/>
      <c r="AF65" s="41"/>
      <c r="AM65" s="42"/>
    </row>
    <row r="66" spans="2:25" ht="12.75">
      <c r="B66" s="43">
        <f t="shared" si="30"/>
        <v>4096</v>
      </c>
      <c r="C66" s="43">
        <f t="shared" si="31"/>
        <v>12</v>
      </c>
      <c r="D66" s="43">
        <f t="shared" si="24"/>
        <v>64</v>
      </c>
      <c r="E66" s="44">
        <f t="shared" si="32"/>
        <v>6</v>
      </c>
      <c r="F66" s="44"/>
      <c r="G66" s="43">
        <f t="shared" si="36"/>
        <v>504.9371633752244</v>
      </c>
      <c r="H66" s="43">
        <f t="shared" si="33"/>
        <v>8.979960053426455</v>
      </c>
      <c r="I66" s="43">
        <f t="shared" si="25"/>
        <v>14.777070116983138</v>
      </c>
      <c r="J66" s="44">
        <f t="shared" si="26"/>
        <v>3.885288346325935</v>
      </c>
      <c r="K66" s="43"/>
      <c r="L66" s="43"/>
      <c r="O66" s="43">
        <f t="shared" si="37"/>
        <v>2441.40625</v>
      </c>
      <c r="P66" s="43">
        <f t="shared" si="34"/>
        <v>11.253496664211536</v>
      </c>
      <c r="Q66" s="43"/>
      <c r="R66" s="43">
        <f t="shared" si="27"/>
        <v>6.711450267593312</v>
      </c>
      <c r="S66" s="44">
        <f t="shared" si="35"/>
        <v>2.746624550000447</v>
      </c>
      <c r="T66" s="43"/>
      <c r="W66" s="1"/>
      <c r="X66" s="1">
        <f t="shared" si="28"/>
        <v>11</v>
      </c>
      <c r="Y66" s="43">
        <f t="shared" si="29"/>
        <v>5</v>
      </c>
    </row>
    <row r="67" spans="2:25" ht="12.75">
      <c r="B67" s="43">
        <f t="shared" si="30"/>
        <v>2048</v>
      </c>
      <c r="C67" s="43">
        <f t="shared" si="31"/>
        <v>11</v>
      </c>
      <c r="D67" s="43">
        <f t="shared" si="24"/>
        <v>45.254833995939045</v>
      </c>
      <c r="E67" s="44">
        <f t="shared" si="32"/>
        <v>5.5</v>
      </c>
      <c r="F67" s="44"/>
      <c r="G67" s="43">
        <f t="shared" si="36"/>
        <v>252.4685816876122</v>
      </c>
      <c r="H67" s="43">
        <f t="shared" si="33"/>
        <v>7.979960053426455</v>
      </c>
      <c r="I67" s="43">
        <f t="shared" si="25"/>
        <v>9.446113534872719</v>
      </c>
      <c r="J67" s="44">
        <f t="shared" si="26"/>
        <v>3.2397208756550553</v>
      </c>
      <c r="K67" s="43"/>
      <c r="L67" s="43"/>
      <c r="O67" s="43">
        <f t="shared" si="37"/>
        <v>1220.703125</v>
      </c>
      <c r="P67" s="43">
        <f t="shared" si="34"/>
        <v>10.253496664211537</v>
      </c>
      <c r="Q67" s="43"/>
      <c r="R67" s="43">
        <f t="shared" si="27"/>
        <v>3.4051659173419746</v>
      </c>
      <c r="S67" s="44">
        <f t="shared" si="35"/>
        <v>1.7677250955338932</v>
      </c>
      <c r="T67" s="43"/>
      <c r="W67" s="1"/>
      <c r="X67" s="1">
        <f t="shared" si="28"/>
        <v>11</v>
      </c>
      <c r="Y67" s="43">
        <f t="shared" si="29"/>
        <v>5</v>
      </c>
    </row>
    <row r="68" spans="2:25" ht="12.75">
      <c r="B68" s="43">
        <f t="shared" si="30"/>
        <v>1024</v>
      </c>
      <c r="C68" s="43">
        <f t="shared" si="31"/>
        <v>10</v>
      </c>
      <c r="D68" s="43">
        <f t="shared" si="24"/>
        <v>32</v>
      </c>
      <c r="E68" s="44">
        <f t="shared" si="32"/>
        <v>5</v>
      </c>
      <c r="F68" s="44"/>
      <c r="G68" s="43">
        <f t="shared" si="36"/>
        <v>126.2342908438061</v>
      </c>
      <c r="H68" s="43">
        <f t="shared" si="33"/>
        <v>6.979960053426455</v>
      </c>
      <c r="I68" s="43">
        <f t="shared" si="25"/>
        <v>5.716038382965866</v>
      </c>
      <c r="J68" s="44">
        <f t="shared" si="26"/>
        <v>2.5150156041049314</v>
      </c>
      <c r="K68" s="43"/>
      <c r="L68" s="43"/>
      <c r="O68" s="43">
        <f t="shared" si="37"/>
        <v>610.3515625</v>
      </c>
      <c r="P68" s="43">
        <f t="shared" si="34"/>
        <v>9.253496664211537</v>
      </c>
      <c r="Q68" s="43"/>
      <c r="R68" s="43">
        <f t="shared" si="27"/>
        <v>1.7153600586863296</v>
      </c>
      <c r="S68" s="44">
        <f t="shared" si="35"/>
        <v>0.7785114337507955</v>
      </c>
      <c r="T68" s="43"/>
      <c r="W68" s="1"/>
      <c r="X68" s="1">
        <f t="shared" si="28"/>
        <v>11</v>
      </c>
      <c r="Y68" s="43">
        <f t="shared" si="29"/>
        <v>5</v>
      </c>
    </row>
    <row r="69" spans="2:25" ht="12.75">
      <c r="B69" s="43">
        <f t="shared" si="30"/>
        <v>512</v>
      </c>
      <c r="C69" s="43">
        <f t="shared" si="31"/>
        <v>9</v>
      </c>
      <c r="D69" s="43">
        <f t="shared" si="24"/>
        <v>22.627416997969522</v>
      </c>
      <c r="E69" s="44">
        <f t="shared" si="32"/>
        <v>4.5</v>
      </c>
      <c r="F69" s="44"/>
      <c r="G69" s="43">
        <f t="shared" si="36"/>
        <v>63.11714542190305</v>
      </c>
      <c r="H69" s="43">
        <f t="shared" si="33"/>
        <v>5.979960053426455</v>
      </c>
      <c r="I69" s="43">
        <f t="shared" si="25"/>
        <v>3.2619796904963483</v>
      </c>
      <c r="J69" s="44">
        <f t="shared" si="26"/>
        <v>1.7057477996735204</v>
      </c>
      <c r="K69" s="43"/>
      <c r="L69" s="43"/>
      <c r="O69" s="43">
        <f t="shared" si="37"/>
        <v>305.17578125</v>
      </c>
      <c r="P69" s="43">
        <f t="shared" si="34"/>
        <v>8.253496664211537</v>
      </c>
      <c r="Q69" s="43"/>
      <c r="R69" s="43">
        <f t="shared" si="27"/>
        <v>0.860928716736393</v>
      </c>
      <c r="S69" s="44">
        <f t="shared" si="35"/>
        <v>-0.21603430473128896</v>
      </c>
      <c r="T69" s="43"/>
      <c r="W69" s="1"/>
      <c r="X69" s="1">
        <f t="shared" si="28"/>
        <v>11</v>
      </c>
      <c r="Y69" s="43">
        <f t="shared" si="29"/>
        <v>5</v>
      </c>
    </row>
    <row r="70" spans="2:25" ht="12.75">
      <c r="B70" s="43">
        <f t="shared" si="30"/>
        <v>256</v>
      </c>
      <c r="C70" s="43">
        <f t="shared" si="31"/>
        <v>8</v>
      </c>
      <c r="D70" s="43">
        <f t="shared" si="24"/>
        <v>16</v>
      </c>
      <c r="E70" s="44">
        <f t="shared" si="32"/>
        <v>4</v>
      </c>
      <c r="F70" s="44"/>
      <c r="G70" s="43">
        <f t="shared" si="36"/>
        <v>31.558572710951523</v>
      </c>
      <c r="H70" s="43">
        <f t="shared" si="33"/>
        <v>4.9799600534264545</v>
      </c>
      <c r="I70" s="43">
        <f t="shared" si="25"/>
        <v>1.7704443154699172</v>
      </c>
      <c r="J70" s="44">
        <f t="shared" si="26"/>
        <v>0.8241114683779318</v>
      </c>
      <c r="K70" s="43"/>
      <c r="L70" s="43"/>
      <c r="O70" s="43">
        <f t="shared" si="37"/>
        <v>152.587890625</v>
      </c>
      <c r="P70" s="43">
        <f t="shared" si="34"/>
        <v>7.253496664211537</v>
      </c>
      <c r="Q70" s="43"/>
      <c r="R70" s="43">
        <f t="shared" si="27"/>
        <v>0.43128348264383093</v>
      </c>
      <c r="S70" s="44">
        <f t="shared" si="35"/>
        <v>-1.2132916302968428</v>
      </c>
      <c r="T70" s="43"/>
      <c r="W70" s="1"/>
      <c r="X70" s="1">
        <f t="shared" si="28"/>
        <v>11</v>
      </c>
      <c r="Y70" s="43">
        <f t="shared" si="29"/>
        <v>5</v>
      </c>
    </row>
    <row r="71" spans="2:25" ht="12.75">
      <c r="B71" s="43">
        <f t="shared" si="30"/>
        <v>128</v>
      </c>
      <c r="C71" s="43">
        <f t="shared" si="31"/>
        <v>7</v>
      </c>
      <c r="D71" s="43">
        <f t="shared" si="24"/>
        <v>11.313708498984761</v>
      </c>
      <c r="E71" s="44">
        <f t="shared" si="32"/>
        <v>3.5</v>
      </c>
      <c r="F71" s="44"/>
      <c r="G71" s="43">
        <f t="shared" si="36"/>
        <v>15.779286355475762</v>
      </c>
      <c r="H71" s="43">
        <f t="shared" si="33"/>
        <v>3.9799600534264545</v>
      </c>
      <c r="I71" s="43">
        <f t="shared" si="25"/>
        <v>0.927536127287584</v>
      </c>
      <c r="J71" s="44">
        <f t="shared" si="26"/>
        <v>-0.10852461946811873</v>
      </c>
      <c r="K71" s="43"/>
      <c r="L71" s="43"/>
      <c r="O71" s="43">
        <f t="shared" si="37"/>
        <v>76.2939453125</v>
      </c>
      <c r="P71" s="43">
        <f t="shared" si="34"/>
        <v>6.253496664211537</v>
      </c>
      <c r="Q71" s="43"/>
      <c r="R71" s="43">
        <f t="shared" si="27"/>
        <v>0.21584740111005513</v>
      </c>
      <c r="S71" s="44">
        <f t="shared" si="35"/>
        <v>-2.2119163726147844</v>
      </c>
      <c r="T71" s="43"/>
      <c r="W71" s="1"/>
      <c r="X71" s="1">
        <f t="shared" si="28"/>
        <v>11</v>
      </c>
      <c r="Y71" s="43">
        <f t="shared" si="29"/>
        <v>5</v>
      </c>
    </row>
    <row r="72" spans="2:25" ht="12.75">
      <c r="B72" s="43">
        <f t="shared" si="30"/>
        <v>64</v>
      </c>
      <c r="C72" s="43">
        <f t="shared" si="31"/>
        <v>6</v>
      </c>
      <c r="D72" s="43">
        <f t="shared" si="24"/>
        <v>8</v>
      </c>
      <c r="E72" s="44">
        <f t="shared" si="32"/>
        <v>3</v>
      </c>
      <c r="F72" s="44"/>
      <c r="G72" s="43">
        <f t="shared" si="36"/>
        <v>7.889643177737881</v>
      </c>
      <c r="H72" s="43">
        <f t="shared" si="33"/>
        <v>2.9799600534264545</v>
      </c>
      <c r="I72" s="43">
        <f t="shared" si="25"/>
        <v>0.4755514691109358</v>
      </c>
      <c r="J72" s="44">
        <f t="shared" si="26"/>
        <v>-1.0723266019346895</v>
      </c>
      <c r="K72" s="43"/>
      <c r="L72" s="43"/>
      <c r="O72" s="43">
        <f t="shared" si="37"/>
        <v>38.14697265625</v>
      </c>
      <c r="P72" s="43">
        <f t="shared" si="34"/>
        <v>5.253496664211537</v>
      </c>
      <c r="Q72" s="43"/>
      <c r="R72" s="43">
        <f t="shared" si="27"/>
        <v>0.10797522595364793</v>
      </c>
      <c r="S72" s="44">
        <f t="shared" si="35"/>
        <v>-3.21122775929296</v>
      </c>
      <c r="T72" s="43"/>
      <c r="W72" s="1"/>
      <c r="X72" s="1">
        <f t="shared" si="28"/>
        <v>11</v>
      </c>
      <c r="Y72" s="43">
        <f t="shared" si="29"/>
        <v>5</v>
      </c>
    </row>
    <row r="73" spans="2:25" ht="12.75">
      <c r="B73" s="43">
        <f t="shared" si="30"/>
        <v>32</v>
      </c>
      <c r="C73" s="43">
        <f t="shared" si="31"/>
        <v>5</v>
      </c>
      <c r="D73" s="43">
        <f t="shared" si="24"/>
        <v>5.656854249492381</v>
      </c>
      <c r="E73" s="44">
        <f t="shared" si="32"/>
        <v>2.5</v>
      </c>
      <c r="F73" s="44"/>
      <c r="G73" s="43">
        <f t="shared" si="36"/>
        <v>3.9448215888689404</v>
      </c>
      <c r="H73" s="43">
        <f t="shared" si="33"/>
        <v>1.9799600534264548</v>
      </c>
      <c r="I73" s="43">
        <f t="shared" si="25"/>
        <v>0.24089513817125682</v>
      </c>
      <c r="J73" s="44">
        <f t="shared" si="26"/>
        <v>-2.0535228179859386</v>
      </c>
      <c r="K73" s="43"/>
      <c r="L73" s="43"/>
      <c r="O73" s="43">
        <f t="shared" si="37"/>
        <v>19.073486328125</v>
      </c>
      <c r="P73" s="43">
        <f t="shared" si="34"/>
        <v>4.253496664211537</v>
      </c>
      <c r="Q73" s="43"/>
      <c r="R73" s="43">
        <f t="shared" si="27"/>
        <v>0.05400050817139699</v>
      </c>
      <c r="S73" s="44">
        <f t="shared" si="35"/>
        <v>-4.210883205963346</v>
      </c>
      <c r="T73" s="43"/>
      <c r="W73" s="1"/>
      <c r="X73" s="1">
        <f t="shared" si="28"/>
        <v>11</v>
      </c>
      <c r="Y73" s="43">
        <f t="shared" si="29"/>
        <v>5</v>
      </c>
    </row>
    <row r="74" spans="2:25" ht="12.75">
      <c r="B74" s="43">
        <f t="shared" si="30"/>
        <v>16</v>
      </c>
      <c r="C74" s="43">
        <f t="shared" si="31"/>
        <v>4</v>
      </c>
      <c r="D74" s="43">
        <f t="shared" si="24"/>
        <v>4</v>
      </c>
      <c r="E74" s="44">
        <f t="shared" si="32"/>
        <v>2</v>
      </c>
      <c r="F74" s="44"/>
      <c r="G74" s="43">
        <f t="shared" si="36"/>
        <v>1.9724107944344702</v>
      </c>
      <c r="H74" s="43">
        <f t="shared" si="33"/>
        <v>0.9799600534264545</v>
      </c>
      <c r="I74" s="43">
        <f t="shared" si="25"/>
        <v>0.121250797390977</v>
      </c>
      <c r="J74" s="44">
        <f t="shared" si="26"/>
        <v>-3.043933859849655</v>
      </c>
      <c r="K74" s="43"/>
      <c r="L74" s="43"/>
      <c r="O74" s="43">
        <f t="shared" si="37"/>
        <v>9.5367431640625</v>
      </c>
      <c r="P74" s="43">
        <f t="shared" si="34"/>
        <v>3.253496664211537</v>
      </c>
      <c r="Q74" s="43"/>
      <c r="R74" s="43">
        <f t="shared" si="27"/>
        <v>0.02700347961736839</v>
      </c>
      <c r="S74" s="44">
        <f t="shared" si="35"/>
        <v>-5.210710867562615</v>
      </c>
      <c r="T74" s="43"/>
      <c r="W74" s="1"/>
      <c r="X74" s="1">
        <f t="shared" si="28"/>
        <v>11</v>
      </c>
      <c r="Y74" s="43">
        <f t="shared" si="29"/>
        <v>5</v>
      </c>
    </row>
    <row r="75" spans="2:25" ht="12.75">
      <c r="B75" s="43">
        <f t="shared" si="30"/>
        <v>8</v>
      </c>
      <c r="C75" s="43">
        <f t="shared" si="31"/>
        <v>3</v>
      </c>
      <c r="D75" s="43">
        <f t="shared" si="24"/>
        <v>2.8284271247461903</v>
      </c>
      <c r="E75" s="44">
        <f t="shared" si="32"/>
        <v>1.5000000000000002</v>
      </c>
      <c r="F75" s="44"/>
      <c r="G75" s="43">
        <f t="shared" si="36"/>
        <v>0.9862053972172351</v>
      </c>
      <c r="H75" s="43">
        <f t="shared" si="33"/>
        <v>-0.020039946573545436</v>
      </c>
      <c r="I75" s="43">
        <f t="shared" si="25"/>
        <v>0.06082924241987192</v>
      </c>
      <c r="J75" s="44">
        <f t="shared" si="26"/>
        <v>-4.039091153079188</v>
      </c>
      <c r="K75" s="43"/>
      <c r="L75" s="43"/>
      <c r="O75" s="43">
        <f t="shared" si="37"/>
        <v>4.76837158203125</v>
      </c>
      <c r="P75" s="43">
        <f t="shared" si="34"/>
        <v>2.253496664211536</v>
      </c>
      <c r="Q75" s="43"/>
      <c r="R75" s="43">
        <f t="shared" si="27"/>
        <v>0.013502546408380979</v>
      </c>
      <c r="S75" s="44">
        <f t="shared" si="35"/>
        <v>-6.210624682919664</v>
      </c>
      <c r="T75" s="43"/>
      <c r="W75" s="1"/>
      <c r="X75" s="1">
        <f t="shared" si="28"/>
        <v>11</v>
      </c>
      <c r="Y75" s="43">
        <f t="shared" si="29"/>
        <v>5</v>
      </c>
    </row>
    <row r="76" spans="2:25" ht="12.75">
      <c r="B76" s="43">
        <f t="shared" si="30"/>
        <v>4</v>
      </c>
      <c r="C76" s="43">
        <f t="shared" si="31"/>
        <v>2</v>
      </c>
      <c r="D76" s="43">
        <f t="shared" si="24"/>
        <v>2</v>
      </c>
      <c r="E76" s="44">
        <f t="shared" si="32"/>
        <v>1</v>
      </c>
      <c r="F76" s="44"/>
      <c r="G76" s="43">
        <f t="shared" si="36"/>
        <v>0.49310269860861755</v>
      </c>
      <c r="H76" s="43">
        <f t="shared" si="33"/>
        <v>-1.0200399465735455</v>
      </c>
      <c r="I76" s="43">
        <f t="shared" si="25"/>
        <v>0.030465969193242272</v>
      </c>
      <c r="J76" s="44">
        <f t="shared" si="26"/>
        <v>-5.036657553209318</v>
      </c>
      <c r="K76" s="43"/>
      <c r="L76" s="43"/>
      <c r="O76" s="43">
        <f t="shared" si="37"/>
        <v>2.384185791015625</v>
      </c>
      <c r="P76" s="43">
        <f t="shared" si="34"/>
        <v>1.2534966642115366</v>
      </c>
      <c r="Q76" s="43"/>
      <c r="R76" s="43">
        <f t="shared" si="27"/>
        <v>0.006751474881221543</v>
      </c>
      <c r="S76" s="44">
        <f t="shared" si="35"/>
        <v>-7.210581586736466</v>
      </c>
      <c r="T76" s="43"/>
      <c r="W76" s="1"/>
      <c r="X76" s="1">
        <f t="shared" si="28"/>
        <v>11</v>
      </c>
      <c r="Y76" s="43">
        <f t="shared" si="29"/>
        <v>5</v>
      </c>
    </row>
    <row r="77" spans="2:25" ht="12.75">
      <c r="B77" s="43">
        <f t="shared" si="30"/>
        <v>2</v>
      </c>
      <c r="C77" s="43">
        <f t="shared" si="31"/>
        <v>1</v>
      </c>
      <c r="D77" s="43">
        <f t="shared" si="24"/>
        <v>1.4142135623730951</v>
      </c>
      <c r="E77" s="44">
        <f t="shared" si="32"/>
        <v>0.5000000000000001</v>
      </c>
      <c r="F77" s="44"/>
      <c r="G77" s="43">
        <f t="shared" si="36"/>
        <v>0.24655134930430878</v>
      </c>
      <c r="H77" s="43">
        <f t="shared" si="33"/>
        <v>-2.0200399465735455</v>
      </c>
      <c r="I77" s="43">
        <f t="shared" si="25"/>
        <v>0.015245870451286172</v>
      </c>
      <c r="J77" s="44">
        <f t="shared" si="26"/>
        <v>-6.035437667508148</v>
      </c>
      <c r="K77" s="43"/>
      <c r="L77" s="43"/>
      <c r="O77" s="43">
        <f t="shared" si="37"/>
        <v>1.1920928955078125</v>
      </c>
      <c r="P77" s="43">
        <f t="shared" si="34"/>
        <v>0.25349666421153644</v>
      </c>
      <c r="Q77" s="43"/>
      <c r="R77" s="43">
        <f t="shared" si="27"/>
        <v>0.0033757878632574823</v>
      </c>
      <c r="S77" s="44">
        <f t="shared" si="35"/>
        <v>-8.210560037679302</v>
      </c>
      <c r="T77" s="43"/>
      <c r="W77" s="1"/>
      <c r="X77" s="1">
        <f t="shared" si="28"/>
        <v>11</v>
      </c>
      <c r="Y77" s="43">
        <f t="shared" si="29"/>
        <v>5</v>
      </c>
    </row>
    <row r="78" spans="2:25" ht="12.75">
      <c r="B78" s="43">
        <f t="shared" si="30"/>
        <v>1</v>
      </c>
      <c r="C78" s="43">
        <f t="shared" si="31"/>
        <v>0</v>
      </c>
      <c r="D78" s="43">
        <f t="shared" si="24"/>
        <v>1</v>
      </c>
      <c r="E78" s="44">
        <f t="shared" si="32"/>
        <v>0</v>
      </c>
      <c r="F78" s="44"/>
      <c r="G78" s="43">
        <f t="shared" si="36"/>
        <v>0.12327567465215439</v>
      </c>
      <c r="H78" s="43">
        <f t="shared" si="33"/>
        <v>-3.020039946573546</v>
      </c>
      <c r="I78" s="43">
        <f t="shared" si="25"/>
        <v>0.007626162826827615</v>
      </c>
      <c r="J78" s="44">
        <f t="shared" si="26"/>
        <v>-7.034826950169142</v>
      </c>
      <c r="K78" s="43"/>
      <c r="L78" s="43"/>
      <c r="O78" s="43">
        <f t="shared" si="37"/>
        <v>0.5960464477539062</v>
      </c>
      <c r="P78" s="43">
        <f t="shared" si="34"/>
        <v>-0.7465033357884636</v>
      </c>
      <c r="Q78" s="43"/>
      <c r="R78" s="43">
        <f t="shared" si="27"/>
        <v>0.0016879065377140743</v>
      </c>
      <c r="S78" s="44">
        <f t="shared" si="35"/>
        <v>-9.210549262909312</v>
      </c>
      <c r="T78" s="43"/>
      <c r="W78" s="1"/>
      <c r="X78" s="1">
        <f t="shared" si="28"/>
        <v>11</v>
      </c>
      <c r="Y78" s="43">
        <f t="shared" si="29"/>
        <v>5</v>
      </c>
    </row>
    <row r="79" spans="2:25" ht="12.75">
      <c r="B79" s="43">
        <f t="shared" si="30"/>
        <v>0.5</v>
      </c>
      <c r="C79" s="43">
        <f t="shared" si="31"/>
        <v>-1</v>
      </c>
      <c r="D79" s="43">
        <f t="shared" si="24"/>
        <v>0.7071067811865476</v>
      </c>
      <c r="E79" s="44">
        <f t="shared" si="32"/>
        <v>-0.49999999999999994</v>
      </c>
      <c r="F79" s="44"/>
      <c r="G79" s="43">
        <f t="shared" si="36"/>
        <v>0.061637837326077194</v>
      </c>
      <c r="H79" s="43">
        <f t="shared" si="33"/>
        <v>-4.0200399465735455</v>
      </c>
      <c r="I79" s="43">
        <f t="shared" si="25"/>
        <v>0.003813889082795421</v>
      </c>
      <c r="J79" s="44">
        <f t="shared" si="26"/>
        <v>-8.034521397494862</v>
      </c>
      <c r="K79" s="43"/>
      <c r="L79" s="43"/>
      <c r="O79" s="43">
        <f t="shared" si="37"/>
        <v>0.2980232238769531</v>
      </c>
      <c r="P79" s="43">
        <f t="shared" si="34"/>
        <v>-1.7465033357884636</v>
      </c>
      <c r="Q79" s="43"/>
      <c r="R79" s="43">
        <f t="shared" si="27"/>
        <v>0.0008439564204313296</v>
      </c>
      <c r="S79" s="44">
        <f t="shared" si="35"/>
        <v>-10.210543875463964</v>
      </c>
      <c r="T79" s="43"/>
      <c r="W79" s="1"/>
      <c r="X79" s="1">
        <f t="shared" si="28"/>
        <v>11</v>
      </c>
      <c r="Y79" s="43">
        <f t="shared" si="29"/>
        <v>5</v>
      </c>
    </row>
    <row r="80" spans="2:25" ht="12.75">
      <c r="B80" s="43">
        <f>B79/2</f>
        <v>0.25</v>
      </c>
      <c r="C80" s="43">
        <f t="shared" si="31"/>
        <v>-2</v>
      </c>
      <c r="D80" s="43">
        <f>SQRT(B80)</f>
        <v>0.5</v>
      </c>
      <c r="E80" s="44">
        <f t="shared" si="32"/>
        <v>-1</v>
      </c>
      <c r="F80" s="44"/>
      <c r="G80" s="43">
        <f>G79/2</f>
        <v>0.030818918663038597</v>
      </c>
      <c r="H80" s="43">
        <f t="shared" si="33"/>
        <v>-5.0200399465735455</v>
      </c>
      <c r="I80" s="43">
        <f t="shared" si="25"/>
        <v>0.0019071465549976093</v>
      </c>
      <c r="J80" s="44">
        <f t="shared" si="26"/>
        <v>-9.03436857260858</v>
      </c>
      <c r="K80" s="43"/>
      <c r="L80" s="43"/>
      <c r="O80" s="43">
        <f>O79/2</f>
        <v>0.14901161193847656</v>
      </c>
      <c r="P80" s="43">
        <f t="shared" si="34"/>
        <v>-2.746503335788464</v>
      </c>
      <c r="Q80" s="43"/>
      <c r="R80" s="43">
        <f t="shared" si="27"/>
        <v>0.000421978998115858</v>
      </c>
      <c r="S80" s="44">
        <f t="shared" si="35"/>
        <v>-11.2105411817262</v>
      </c>
      <c r="T80" s="43"/>
      <c r="W80" s="1"/>
      <c r="X80" s="1">
        <f t="shared" si="28"/>
        <v>11</v>
      </c>
      <c r="Y80" s="43">
        <f t="shared" si="29"/>
        <v>5</v>
      </c>
    </row>
    <row r="81" spans="2:25" ht="12.75">
      <c r="B81" s="43">
        <f>B80/2</f>
        <v>0.125</v>
      </c>
      <c r="C81" s="43">
        <f t="shared" si="31"/>
        <v>-3</v>
      </c>
      <c r="D81" s="43">
        <f>SQRT(B81)</f>
        <v>0.3535533905932738</v>
      </c>
      <c r="E81" s="44">
        <f t="shared" si="32"/>
        <v>-1.5</v>
      </c>
      <c r="F81" s="44"/>
      <c r="G81" s="43">
        <f>G80/2</f>
        <v>0.015409459331519298</v>
      </c>
      <c r="H81" s="43">
        <f t="shared" si="33"/>
        <v>-6.0200399465735455</v>
      </c>
      <c r="I81" s="43">
        <f t="shared" si="25"/>
        <v>0.0009536237929380271</v>
      </c>
      <c r="J81" s="44">
        <f t="shared" si="26"/>
        <v>-10.034292148022153</v>
      </c>
      <c r="K81" s="43"/>
      <c r="L81" s="43"/>
      <c r="O81" s="43">
        <f>O80/2</f>
        <v>0.07450580596923828</v>
      </c>
      <c r="P81" s="43">
        <f t="shared" si="34"/>
        <v>-3.746503335788464</v>
      </c>
      <c r="Q81" s="43"/>
      <c r="R81" s="43">
        <f t="shared" si="27"/>
        <v>0.00021098969603380483</v>
      </c>
      <c r="S81" s="44">
        <f t="shared" si="35"/>
        <v>-12.210539834853545</v>
      </c>
      <c r="T81" s="43"/>
      <c r="W81" s="1"/>
      <c r="X81" s="1">
        <f t="shared" si="28"/>
        <v>11</v>
      </c>
      <c r="Y81" s="43">
        <f t="shared" si="29"/>
        <v>5</v>
      </c>
    </row>
    <row r="82" spans="2:25" ht="12.75">
      <c r="B82" s="43">
        <f>B81/2</f>
        <v>0.0625</v>
      </c>
      <c r="C82" s="43">
        <f t="shared" si="31"/>
        <v>-4</v>
      </c>
      <c r="D82" s="43">
        <f>SQRT(B82)</f>
        <v>0.25</v>
      </c>
      <c r="E82" s="44">
        <f t="shared" si="32"/>
        <v>-2</v>
      </c>
      <c r="F82" s="44"/>
      <c r="G82" s="43">
        <f>G81/2</f>
        <v>0.007704729665759649</v>
      </c>
      <c r="H82" s="43">
        <f t="shared" si="33"/>
        <v>-7.0200399465735455</v>
      </c>
      <c r="I82" s="43">
        <f t="shared" si="25"/>
        <v>0.00047682452683419036</v>
      </c>
      <c r="J82" s="44">
        <f t="shared" si="26"/>
        <v>-11.034253932692367</v>
      </c>
      <c r="K82" s="43"/>
      <c r="L82" s="43"/>
      <c r="O82" s="43">
        <f>O81/2</f>
        <v>0.03725290298461914</v>
      </c>
      <c r="P82" s="43">
        <f t="shared" si="34"/>
        <v>-4.746503335788463</v>
      </c>
      <c r="Q82" s="43"/>
      <c r="R82" s="43">
        <f t="shared" si="27"/>
        <v>0.00010549489726097479</v>
      </c>
      <c r="S82" s="44">
        <f t="shared" si="35"/>
        <v>-13.210539161416277</v>
      </c>
      <c r="T82" s="43"/>
      <c r="W82" s="1"/>
      <c r="X82" s="1">
        <f t="shared" si="28"/>
        <v>11</v>
      </c>
      <c r="Y82" s="43">
        <f t="shared" si="29"/>
        <v>5</v>
      </c>
    </row>
    <row r="83" spans="2:25" ht="12.75">
      <c r="B83" s="43"/>
      <c r="C83" s="43"/>
      <c r="D83" s="43"/>
      <c r="E83" s="44"/>
      <c r="F83" s="44"/>
      <c r="G83" s="43"/>
      <c r="H83" s="43"/>
      <c r="I83" s="44"/>
      <c r="J83" s="44"/>
      <c r="K83" s="44"/>
      <c r="L83" s="44"/>
      <c r="M83" s="44"/>
      <c r="P83" s="1"/>
      <c r="Q83" s="1"/>
      <c r="R83" s="1"/>
      <c r="S83" s="1"/>
      <c r="T83" s="1"/>
      <c r="V83" s="1"/>
      <c r="W83" s="1"/>
      <c r="X83" s="1"/>
      <c r="Y83" s="1"/>
    </row>
    <row r="84" spans="2:25" ht="12.75">
      <c r="B84" s="43"/>
      <c r="C84" s="43"/>
      <c r="D84" s="43"/>
      <c r="E84" s="44"/>
      <c r="F84" s="44"/>
      <c r="G84" s="43"/>
      <c r="H84" s="43"/>
      <c r="I84" s="44"/>
      <c r="J84" s="44"/>
      <c r="K84" s="44"/>
      <c r="L84" s="44"/>
      <c r="M84" s="44"/>
      <c r="P84" s="1"/>
      <c r="Q84" s="1"/>
      <c r="R84" s="1"/>
      <c r="S84" s="1"/>
      <c r="T84" s="1"/>
      <c r="V84" s="1"/>
      <c r="W84" s="1"/>
      <c r="X84" s="1"/>
      <c r="Y84" s="1"/>
    </row>
    <row r="85" spans="2:25" ht="12.75">
      <c r="B85" s="43"/>
      <c r="C85" s="43"/>
      <c r="D85" s="43"/>
      <c r="E85" s="44"/>
      <c r="F85" s="44"/>
      <c r="G85" s="43"/>
      <c r="H85" s="43"/>
      <c r="I85" s="44"/>
      <c r="J85" s="44"/>
      <c r="K85" s="44"/>
      <c r="L85" s="44"/>
      <c r="M85" s="44"/>
      <c r="P85" s="1"/>
      <c r="Q85" s="1"/>
      <c r="R85" s="1"/>
      <c r="S85" s="1"/>
      <c r="T85" s="1"/>
      <c r="V85" s="1"/>
      <c r="W85" s="1"/>
      <c r="X85" s="1"/>
      <c r="Y85" s="1"/>
    </row>
    <row r="86" spans="2:25" ht="12.75">
      <c r="B86" s="43"/>
      <c r="C86" s="43"/>
      <c r="D86" s="43"/>
      <c r="E86" s="44"/>
      <c r="F86" s="44"/>
      <c r="G86" s="43"/>
      <c r="H86" s="43"/>
      <c r="I86" s="44"/>
      <c r="J86" s="44"/>
      <c r="K86" s="44"/>
      <c r="L86" s="44"/>
      <c r="M86" s="44"/>
      <c r="P86" s="1"/>
      <c r="Q86" s="1"/>
      <c r="R86" s="1"/>
      <c r="S86" s="1"/>
      <c r="T86" s="1"/>
      <c r="V86" s="1"/>
      <c r="W86" s="1"/>
      <c r="X86" s="1"/>
      <c r="Y86" s="1"/>
    </row>
    <row r="87" spans="2:25" ht="12.75">
      <c r="B87" s="43"/>
      <c r="C87" s="43"/>
      <c r="D87" s="43"/>
      <c r="E87" s="44"/>
      <c r="F87" s="44"/>
      <c r="G87" s="43"/>
      <c r="H87" s="43"/>
      <c r="I87" s="44"/>
      <c r="J87" s="44"/>
      <c r="K87" s="44"/>
      <c r="L87" s="44"/>
      <c r="M87" s="44"/>
      <c r="P87" s="1"/>
      <c r="Q87" s="1"/>
      <c r="R87" s="1"/>
      <c r="S87" s="1"/>
      <c r="T87" s="1"/>
      <c r="V87" s="1"/>
      <c r="W87" s="1"/>
      <c r="X87" s="1"/>
      <c r="Y87" s="1"/>
    </row>
    <row r="88" spans="2:25" ht="12.75">
      <c r="B88" s="43"/>
      <c r="C88" s="43"/>
      <c r="D88" s="43"/>
      <c r="E88" s="44"/>
      <c r="F88" s="44"/>
      <c r="G88" s="43"/>
      <c r="H88" s="43"/>
      <c r="I88" s="44"/>
      <c r="J88" s="44"/>
      <c r="K88" s="44"/>
      <c r="L88" s="44"/>
      <c r="M88" s="44"/>
      <c r="P88" s="1"/>
      <c r="Q88" s="1"/>
      <c r="R88" s="1"/>
      <c r="S88" s="1"/>
      <c r="T88" s="1"/>
      <c r="V88" s="1"/>
      <c r="W88" s="1"/>
      <c r="X88" s="1"/>
      <c r="Y88" s="1"/>
    </row>
  </sheetData>
  <sheetProtection password="C1BA" sheet="1" objects="1" scenarios="1"/>
  <conditionalFormatting sqref="B8:B10 B13:B15">
    <cfRule type="expression" priority="1" dxfId="0" stopIfTrue="1">
      <formula>C8&lt;&gt;""</formula>
    </cfRule>
  </conditionalFormatting>
  <dataValidations count="3">
    <dataValidation type="list" allowBlank="1" showInputMessage="1" showErrorMessage="1" sqref="E5 B2:B3">
      <formula1>$B$37:$B$48</formula1>
    </dataValidation>
    <dataValidation type="list" allowBlank="1" showInputMessage="1" showErrorMessage="1" sqref="B5">
      <formula1>$W$36:$EM$36</formula1>
    </dataValidation>
    <dataValidation type="list" allowBlank="1" showInputMessage="1" showErrorMessage="1" sqref="C2:C3">
      <formula1>$C$4:$C$5</formula1>
    </dataValidation>
  </dataValidations>
  <printOptions/>
  <pageMargins left="0.75" right="0.75" top="1" bottom="1" header="0.4921259845" footer="0.4921259845"/>
  <pageSetup orientation="landscape" paperSize="9" r:id="rId2"/>
  <ignoredErrors>
    <ignoredError sqref="H2:H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Basler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FDierks</dc:creator>
  <cp:keywords/>
  <dc:description/>
  <cp:lastModifiedBy>Dr. Jörg Winkler</cp:lastModifiedBy>
  <cp:lastPrinted>2006-03-07T08:38:40Z</cp:lastPrinted>
  <dcterms:created xsi:type="dcterms:W3CDTF">2005-11-01T13:45:38Z</dcterms:created>
  <dcterms:modified xsi:type="dcterms:W3CDTF">2006-11-08T07:07:37Z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